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176" yWindow="396" windowWidth="19368" windowHeight="8004" activeTab="4"/>
  </bookViews>
  <sheets>
    <sheet name="Instructions" sheetId="1" r:id="rId1"/>
    <sheet name="Page1" sheetId="2" r:id="rId2"/>
    <sheet name="Page2" sheetId="3" r:id="rId3"/>
    <sheet name="Page2 (2)" sheetId="4" r:id="rId4"/>
    <sheet name="Page3" sheetId="5" r:id="rId5"/>
    <sheet name="Page4" sheetId="6" r:id="rId6"/>
    <sheet name="Overflow" sheetId="7" r:id="rId7"/>
  </sheets>
  <externalReferences>
    <externalReference r:id="rId10"/>
    <externalReference r:id="rId11"/>
    <externalReference r:id="rId12"/>
  </externalReferences>
  <definedNames>
    <definedName name="aa">'Page2 (2)'!$F$65</definedName>
    <definedName name="adj" localSheetId="3">'Page2 (2)'!$N$61</definedName>
    <definedName name="adj">'Page2'!$N$61</definedName>
    <definedName name="adjf" localSheetId="3">'Page2 (2)'!$N$64</definedName>
    <definedName name="adjf">'Page2'!$N$64</definedName>
    <definedName name="aeg" localSheetId="0">'[1]Page2'!$H$40</definedName>
    <definedName name="aeg" localSheetId="6">'[1]Page2'!$H$40</definedName>
    <definedName name="aeg" localSheetId="1">'Page1'!#REF!</definedName>
    <definedName name="aeg" localSheetId="2">'Page2'!$H$38</definedName>
    <definedName name="aeg" localSheetId="3">'Page2 (2)'!$H$38</definedName>
    <definedName name="aeg" localSheetId="4">'Page3'!#REF!</definedName>
    <definedName name="aeg" localSheetId="5">'Page4'!#REF!</definedName>
    <definedName name="aeg">#REF!</definedName>
    <definedName name="aeg1">'[2]Page2'!$H$40</definedName>
    <definedName name="aegf" localSheetId="6">#REF!</definedName>
    <definedName name="aegf" localSheetId="1">'Page1'!#REF!</definedName>
    <definedName name="aegf" localSheetId="4">'Page3'!#REF!</definedName>
    <definedName name="aegf" localSheetId="5">'Page4'!#REF!</definedName>
    <definedName name="aegf">#REF!</definedName>
    <definedName name="allin" localSheetId="0">'[1]Page2'!$J$29</definedName>
    <definedName name="allin" localSheetId="6">'[1]Page2'!$J$29</definedName>
    <definedName name="allin" localSheetId="1">'Page1'!#REF!</definedName>
    <definedName name="allin" localSheetId="2">'Page2'!$J$22</definedName>
    <definedName name="allin" localSheetId="3">'Page2 (2)'!$J$22</definedName>
    <definedName name="allin" localSheetId="4">'Page3'!#REF!</definedName>
    <definedName name="allin" localSheetId="5">'Page4'!#REF!</definedName>
    <definedName name="allin">#REF!</definedName>
    <definedName name="alpha" localSheetId="0">'[1]Page2'!$B$51</definedName>
    <definedName name="alpha" localSheetId="6">'[1]Page2'!$B$51</definedName>
    <definedName name="alpha" localSheetId="1">'Page1'!#REF!</definedName>
    <definedName name="alpha" localSheetId="2">'Page2'!$B$60</definedName>
    <definedName name="alpha" localSheetId="3">'Page2 (2)'!$B$60</definedName>
    <definedName name="alpha" localSheetId="4">'Page3'!#REF!</definedName>
    <definedName name="alpha" localSheetId="5">'Page4'!#REF!</definedName>
    <definedName name="alpha">#REF!</definedName>
    <definedName name="amm">'Page2 (2)'!$N$61</definedName>
    <definedName name="bcg" localSheetId="0">'[1]Page2'!$I$40</definedName>
    <definedName name="bcg" localSheetId="6">'[1]Page2'!$I$40</definedName>
    <definedName name="bcg" localSheetId="1">'Page1'!#REF!</definedName>
    <definedName name="bcg" localSheetId="2">'Page2'!$I$38</definedName>
    <definedName name="bcg" localSheetId="3">'Page2 (2)'!$I$38</definedName>
    <definedName name="bcg" localSheetId="4">'Page3'!#REF!</definedName>
    <definedName name="bcg" localSheetId="5">'Page4'!#REF!</definedName>
    <definedName name="bcg">#REF!</definedName>
    <definedName name="ccg" localSheetId="1">'Page1'!#REF!</definedName>
    <definedName name="ccg" localSheetId="2">'Page2'!$I$41</definedName>
    <definedName name="ccg" localSheetId="3">'Page2 (2)'!$I$41</definedName>
    <definedName name="ccg" localSheetId="4">'Page3'!#REF!</definedName>
    <definedName name="ccg" localSheetId="5">'Page4'!#REF!</definedName>
    <definedName name="ccg">#REF!</definedName>
    <definedName name="ceg" localSheetId="0">'[1]Page2'!$H$43</definedName>
    <definedName name="ceg" localSheetId="6">'[1]Page2'!$H$43</definedName>
    <definedName name="ceg" localSheetId="1">'Page1'!#REF!</definedName>
    <definedName name="ceg" localSheetId="2">'Page2'!$H$41</definedName>
    <definedName name="ceg" localSheetId="3">'Page2 (2)'!$H$41</definedName>
    <definedName name="ceg" localSheetId="4">'Page3'!#REF!</definedName>
    <definedName name="ceg" localSheetId="5">'Page4'!#REF!</definedName>
    <definedName name="ceg">#REF!</definedName>
    <definedName name="cgd" localSheetId="1">'Page1'!#REF!</definedName>
    <definedName name="cgd" localSheetId="2">'Page2'!$I$25</definedName>
    <definedName name="cgd" localSheetId="3">'Page2 (2)'!$I$25</definedName>
    <definedName name="cgd" localSheetId="4">'Page3'!#REF!</definedName>
    <definedName name="cgd" localSheetId="5">'Page4'!#REF!</definedName>
    <definedName name="cgd">#REF!</definedName>
    <definedName name="cgf" localSheetId="0">'[1]Page2'!$I$28</definedName>
    <definedName name="cgf" localSheetId="6">'[1]Page2'!$I$28</definedName>
    <definedName name="cgf" localSheetId="1">'Page1'!#REF!</definedName>
    <definedName name="cgf" localSheetId="2">'Page2'!$I$28</definedName>
    <definedName name="cgf" localSheetId="3">'Page2 (2)'!$I$28</definedName>
    <definedName name="cgf" localSheetId="4">'Page3'!#REF!</definedName>
    <definedName name="cgf" localSheetId="5">'Page4'!#REF!</definedName>
    <definedName name="cgf">#REF!</definedName>
    <definedName name="cgin" localSheetId="1">'Page1'!#REF!</definedName>
    <definedName name="cgin" localSheetId="2">'Page2'!$I$22</definedName>
    <definedName name="cgin" localSheetId="3">'Page2 (2)'!$I$22</definedName>
    <definedName name="cgin" localSheetId="4">'Page3'!#REF!</definedName>
    <definedName name="cgin" localSheetId="5">'Page4'!#REF!</definedName>
    <definedName name="cgin">#REF!</definedName>
    <definedName name="cgl" localSheetId="0">'[1]Page2'!#REF!</definedName>
    <definedName name="cgl" localSheetId="6">'[1]Page2'!#REF!</definedName>
    <definedName name="cgl" localSheetId="1">'Page1'!#REF!</definedName>
    <definedName name="cgl" localSheetId="2">'Page2'!$I$31</definedName>
    <definedName name="cgl" localSheetId="3">'Page2 (2)'!$I$31</definedName>
    <definedName name="cgl" localSheetId="4">'Page3'!#REF!</definedName>
    <definedName name="cgl" localSheetId="5">'Page4'!#REF!</definedName>
    <definedName name="cgl">#REF!</definedName>
    <definedName name="cgo" localSheetId="0">'[1]Page2'!$I$53</definedName>
    <definedName name="cgo" localSheetId="6">'[1]Page2'!$I$53</definedName>
    <definedName name="cgo" localSheetId="1">'Page1'!#REF!</definedName>
    <definedName name="cgo" localSheetId="2">'Page2'!$I$62</definedName>
    <definedName name="cgo" localSheetId="3">'Page2 (2)'!$I$62</definedName>
    <definedName name="cgo" localSheetId="4">'Page3'!#REF!</definedName>
    <definedName name="cgo" localSheetId="5">'Page4'!#REF!</definedName>
    <definedName name="cgo">#REF!</definedName>
    <definedName name="cgof" localSheetId="0">'[1]Page2'!$I$56</definedName>
    <definedName name="cgof" localSheetId="6">'[1]Page2'!$I$56</definedName>
    <definedName name="cgof" localSheetId="1">'Page1'!#REF!</definedName>
    <definedName name="cgof" localSheetId="2">'Page2'!$I$65</definedName>
    <definedName name="cgof" localSheetId="3">'Page2 (2)'!$I$65</definedName>
    <definedName name="cgof" localSheetId="4">'Page3'!#REF!</definedName>
    <definedName name="cgof" localSheetId="5">'Page4'!#REF!</definedName>
    <definedName name="cgof">#REF!</definedName>
    <definedName name="cgot" localSheetId="6">#REF!</definedName>
    <definedName name="cgot" localSheetId="1">'Page1'!#REF!</definedName>
    <definedName name="cgot" localSheetId="4">'Page3'!#REF!</definedName>
    <definedName name="cgot" localSheetId="5">'Page4'!#REF!</definedName>
    <definedName name="cgot">#REF!</definedName>
    <definedName name="ci" localSheetId="0">'[1]Page2'!$G$49</definedName>
    <definedName name="ci" localSheetId="6">'[1]Page2'!$G$49</definedName>
    <definedName name="ci" localSheetId="1">'Page1'!#REF!</definedName>
    <definedName name="ci" localSheetId="2">'Page2'!$G$57</definedName>
    <definedName name="ci" localSheetId="3">'Page2 (2)'!$G$57</definedName>
    <definedName name="ci" localSheetId="4">'Page3'!#REF!</definedName>
    <definedName name="ci" localSheetId="5">'Page4'!#REF!</definedName>
    <definedName name="ci">#REF!</definedName>
    <definedName name="dcg" localSheetId="0">'[1]Page2'!$I$43</definedName>
    <definedName name="dcg" localSheetId="6">'[1]Page2'!$I$43</definedName>
    <definedName name="dcg" localSheetId="1">'Page1'!#REF!</definedName>
    <definedName name="dcg" localSheetId="2">'Page2'!$I$41</definedName>
    <definedName name="dcg" localSheetId="3">'Page2 (2)'!$I$41</definedName>
    <definedName name="dcg" localSheetId="4">'Page3'!#REF!</definedName>
    <definedName name="dcg" localSheetId="5">'Page4'!#REF!</definedName>
    <definedName name="dcg">#REF!</definedName>
    <definedName name="ddf">'Page2 (2)'!$I$65</definedName>
    <definedName name="ds">'Page2 (2)'!$S$62</definedName>
    <definedName name="eeee">'Page2 (2)'!$Q$66</definedName>
    <definedName name="egd" localSheetId="0">'[1]Page2'!$H$26</definedName>
    <definedName name="egd" localSheetId="6">'[1]Page2'!$H$26</definedName>
    <definedName name="egd" localSheetId="1">'Page1'!#REF!</definedName>
    <definedName name="egd" localSheetId="2">'Page2'!$H$25</definedName>
    <definedName name="egd" localSheetId="3">'Page2 (2)'!$H$25</definedName>
    <definedName name="egd" localSheetId="4">'Page3'!#REF!</definedName>
    <definedName name="egd" localSheetId="5">'Page4'!#REF!</definedName>
    <definedName name="egd">#REF!</definedName>
    <definedName name="egf" localSheetId="0">'[1]Page2'!$H$28</definedName>
    <definedName name="egf" localSheetId="6">'[1]Page2'!$H$28</definedName>
    <definedName name="egf" localSheetId="1">'Page1'!#REF!</definedName>
    <definedName name="egf" localSheetId="2">'Page2'!$H$28</definedName>
    <definedName name="egf" localSheetId="3">'Page2 (2)'!$H$28</definedName>
    <definedName name="egf" localSheetId="4">'Page3'!#REF!</definedName>
    <definedName name="egf" localSheetId="5">'Page4'!#REF!</definedName>
    <definedName name="egf">#REF!</definedName>
    <definedName name="egin" localSheetId="1">'Page1'!#REF!</definedName>
    <definedName name="egin" localSheetId="2">'Page2'!$H$22</definedName>
    <definedName name="egin" localSheetId="3">'Page2 (2)'!$H$22</definedName>
    <definedName name="egin" localSheetId="4">'Page3'!#REF!</definedName>
    <definedName name="egin" localSheetId="5">'Page4'!#REF!</definedName>
    <definedName name="egin">#REF!</definedName>
    <definedName name="egl" localSheetId="1">'Page1'!#REF!</definedName>
    <definedName name="egl" localSheetId="2">'Page2'!$H$31</definedName>
    <definedName name="egl" localSheetId="3">'Page2 (2)'!$H$31</definedName>
    <definedName name="egl" localSheetId="4">'Page3'!#REF!</definedName>
    <definedName name="egl" localSheetId="5">'Page4'!#REF!</definedName>
    <definedName name="egl">#REF!</definedName>
    <definedName name="ego" localSheetId="0">'[1]Page2'!$F$53</definedName>
    <definedName name="ego" localSheetId="6">'[1]Page2'!$F$53</definedName>
    <definedName name="ego" localSheetId="1">'Page1'!#REF!</definedName>
    <definedName name="ego" localSheetId="2">'Page2'!$F$62</definedName>
    <definedName name="ego" localSheetId="3">'Page2 (2)'!$F$62</definedName>
    <definedName name="ego" localSheetId="4">'Page3'!#REF!</definedName>
    <definedName name="ego" localSheetId="5">'Page4'!#REF!</definedName>
    <definedName name="ego">#REF!</definedName>
    <definedName name="egof" localSheetId="0">'[1]Page2'!$F$56</definedName>
    <definedName name="egof" localSheetId="6">'[1]Page2'!$F$56</definedName>
    <definedName name="egof" localSheetId="1">'Page1'!#REF!</definedName>
    <definedName name="egof" localSheetId="2">'Page2'!$F$65</definedName>
    <definedName name="egof" localSheetId="3">'Page2 (2)'!$F$65</definedName>
    <definedName name="egof" localSheetId="4">'Page3'!#REF!</definedName>
    <definedName name="egof" localSheetId="5">'Page4'!#REF!</definedName>
    <definedName name="egof">#REF!</definedName>
    <definedName name="egot" localSheetId="6">#REF!</definedName>
    <definedName name="egot" localSheetId="1">'Page1'!#REF!</definedName>
    <definedName name="egot" localSheetId="4">'Page3'!#REF!</definedName>
    <definedName name="egot" localSheetId="5">'Page4'!#REF!</definedName>
    <definedName name="egot">#REF!</definedName>
    <definedName name="ere">'Page2 (2)'!$N$68</definedName>
    <definedName name="fffc">'Page2 (2)'!$H$47</definedName>
    <definedName name="fgf">'Page2 (2)'!$I$28</definedName>
    <definedName name="ga">'Page2 (2)'!$H$65</definedName>
    <definedName name="gs">'Page2 (2)'!$N$64</definedName>
    <definedName name="hh">'Page2 (2)'!$K$68</definedName>
    <definedName name="hhhh">'Page2 (2)'!$S$65</definedName>
    <definedName name="hy">'Page2 (2)'!$Q$68</definedName>
    <definedName name="ii">'Page2 (2)'!$H$61</definedName>
    <definedName name="ijujj">'Page2 (2)'!$H$46</definedName>
    <definedName name="lrdp" localSheetId="6">'[3]Page2'!$O$64</definedName>
    <definedName name="lrdp" localSheetId="3">'Page2 (2)'!$O$63</definedName>
    <definedName name="lrdp">'Page2'!$O$63</definedName>
    <definedName name="lrdpf" localSheetId="6">'[3]Page2'!$O$67</definedName>
    <definedName name="lrdpf" localSheetId="3">'Page2 (2)'!$O$66</definedName>
    <definedName name="lrdpf">'Page2'!$O$66</definedName>
    <definedName name="mcg" localSheetId="1">'Page1'!#REF!</definedName>
    <definedName name="mcg" localSheetId="2">'Page2'!$J$68</definedName>
    <definedName name="mcg" localSheetId="3">'Page2 (2)'!$J$68</definedName>
    <definedName name="mcg" localSheetId="4">'Page3'!#REF!</definedName>
    <definedName name="mcg" localSheetId="5">'Page4'!#REF!</definedName>
    <definedName name="mcg">#REF!</definedName>
    <definedName name="md" localSheetId="1">'Page1'!#REF!</definedName>
    <definedName name="md" localSheetId="2">'Page2'!$P$68</definedName>
    <definedName name="md" localSheetId="3">'Page2 (2)'!$P$68</definedName>
    <definedName name="md" localSheetId="4">'Page3'!#REF!</definedName>
    <definedName name="md" localSheetId="5">'Page4'!#REF!</definedName>
    <definedName name="md">#REF!</definedName>
    <definedName name="meancg" localSheetId="1">'Page1'!#REF!</definedName>
    <definedName name="meancg" localSheetId="2">'Page2'!$I$46</definedName>
    <definedName name="meancg" localSheetId="3">'Page2 (2)'!$I$46</definedName>
    <definedName name="meancg" localSheetId="4">'Page3'!#REF!</definedName>
    <definedName name="meancg" localSheetId="5">'Page4'!#REF!</definedName>
    <definedName name="meancg">#REF!</definedName>
    <definedName name="meaneg" localSheetId="1">'Page1'!#REF!</definedName>
    <definedName name="meaneg" localSheetId="2">'Page2'!$H$46</definedName>
    <definedName name="meaneg" localSheetId="3">'Page2 (2)'!$H$46</definedName>
    <definedName name="meaneg" localSheetId="4">'Page3'!#REF!</definedName>
    <definedName name="meaneg" localSheetId="5">'Page4'!#REF!</definedName>
    <definedName name="meaneg">#REF!</definedName>
    <definedName name="means" localSheetId="1">'Page1'!#REF!</definedName>
    <definedName name="means" localSheetId="2">'Page2'!$J$46</definedName>
    <definedName name="means" localSheetId="3">'Page2 (2)'!$J$46</definedName>
    <definedName name="means" localSheetId="4">'Page3'!#REF!</definedName>
    <definedName name="means" localSheetId="5">'Page4'!#REF!</definedName>
    <definedName name="means">#REF!</definedName>
    <definedName name="meg" localSheetId="1">'Page1'!#REF!</definedName>
    <definedName name="meg" localSheetId="2">'Page2'!$G$68</definedName>
    <definedName name="meg" localSheetId="3">'Page2 (2)'!$G$68</definedName>
    <definedName name="meg" localSheetId="4">'Page3'!#REF!</definedName>
    <definedName name="meg" localSheetId="5">'Page4'!#REF!</definedName>
    <definedName name="meg">#REF!</definedName>
    <definedName name="mmm">'Page2 (2)'!$I$46</definedName>
    <definedName name="msens">'[1]Page2'!$G$56</definedName>
    <definedName name="mspec">'[1]Page2'!$J$53</definedName>
    <definedName name="neither">'[1]Page2'!$H$24</definedName>
    <definedName name="ng">'Page2 (2)'!$O$65</definedName>
    <definedName name="nlrat">'[1]Page2'!$M$56</definedName>
    <definedName name="nnt" localSheetId="0">'[1]Page2'!$S$53</definedName>
    <definedName name="nnt" localSheetId="6">'[1]Page2'!$S$53</definedName>
    <definedName name="nnt" localSheetId="1">'Page1'!#REF!</definedName>
    <definedName name="nnt" localSheetId="2">'Page2'!$S$62</definedName>
    <definedName name="nnt" localSheetId="3">'Page2 (2)'!$S$62</definedName>
    <definedName name="nnt" localSheetId="4">'Page3'!#REF!</definedName>
    <definedName name="nnt" localSheetId="5">'Page4'!#REF!</definedName>
    <definedName name="nnt">#REF!</definedName>
    <definedName name="nntf" localSheetId="1">'Page1'!#REF!</definedName>
    <definedName name="nntf" localSheetId="2">'Page2'!$S$65</definedName>
    <definedName name="nntf" localSheetId="3">'Page2 (2)'!$S$65</definedName>
    <definedName name="nntf" localSheetId="4">'Page3'!#REF!</definedName>
    <definedName name="nntf" localSheetId="5">'Page4'!#REF!</definedName>
    <definedName name="nntf">#REF!</definedName>
    <definedName name="nntt" localSheetId="6">#REF!</definedName>
    <definedName name="nntt" localSheetId="1">'Page1'!#REF!</definedName>
    <definedName name="nntt" localSheetId="4">'Page3'!#REF!</definedName>
    <definedName name="nntt" localSheetId="5">'Page4'!#REF!</definedName>
    <definedName name="nntt">#REF!</definedName>
    <definedName name="norm" localSheetId="0">'[1]Page2'!$D$51</definedName>
    <definedName name="norm" localSheetId="6">'[1]Page2'!$D$51</definedName>
    <definedName name="norm" localSheetId="1">'Page1'!#REF!</definedName>
    <definedName name="norm" localSheetId="2">'Page2'!$D$60</definedName>
    <definedName name="norm" localSheetId="3">'Page2 (2)'!$D$60</definedName>
    <definedName name="norm" localSheetId="4">'Page3'!#REF!</definedName>
    <definedName name="norm" localSheetId="5">'Page4'!#REF!</definedName>
    <definedName name="norm">#REF!</definedName>
    <definedName name="npv">'[1]Page2'!$R$56</definedName>
    <definedName name="nr">'[1]Page2'!$L$56</definedName>
    <definedName name="pcba" localSheetId="3">'Page2 (2)'!$K$62</definedName>
    <definedName name="pcba">'Page2'!$K$62</definedName>
    <definedName name="pcfba" localSheetId="3">'Page2 (2)'!$K$65</definedName>
    <definedName name="pcfba">'Page2'!$K$65</definedName>
    <definedName name="peba" localSheetId="3">'Page2 (2)'!$H$62</definedName>
    <definedName name="peba">'Page2'!$H$62</definedName>
    <definedName name="pefba" localSheetId="3">'Page2 (2)'!$H$65</definedName>
    <definedName name="pefba">'Page2'!$H$65</definedName>
    <definedName name="per" localSheetId="1">'Page1'!#REF!</definedName>
    <definedName name="per" localSheetId="2">'Page2'!$K$55</definedName>
    <definedName name="per" localSheetId="3">'Page2 (2)'!$K$55</definedName>
    <definedName name="per" localSheetId="4">'Page3'!#REF!</definedName>
    <definedName name="per" localSheetId="5">'Page4'!#REF!</definedName>
    <definedName name="per">#REF!</definedName>
    <definedName name="plrat">'[1]Page2'!$M$53</definedName>
    <definedName name="pop" localSheetId="0">'[1]Page2'!$H$10</definedName>
    <definedName name="pop" localSheetId="6">'[1]Page2'!$H$10</definedName>
    <definedName name="pop" localSheetId="1">'Page1'!#REF!</definedName>
    <definedName name="pop" localSheetId="2">'Page2'!$H$10</definedName>
    <definedName name="pop" localSheetId="3">'Page2 (2)'!$H$10</definedName>
    <definedName name="pop" localSheetId="4">'Page3'!#REF!</definedName>
    <definedName name="pop" localSheetId="5">'Page4'!#REF!</definedName>
    <definedName name="pop">#REF!</definedName>
    <definedName name="poson">'[1]Page2'!$P$56</definedName>
    <definedName name="posop">'[1]Page2'!$S$53</definedName>
    <definedName name="ppv">'[1]Page2'!$O$53</definedName>
    <definedName name="pretn">'[1]Page2'!$I$59</definedName>
    <definedName name="pretp">'[1]Page2'!$F$59</definedName>
    <definedName name="_xlnm.Print_Area" localSheetId="6">'Overflow'!$A:$J</definedName>
    <definedName name="_xlnm.Print_Area" localSheetId="1">'Page1'!$A$1:$J$31</definedName>
    <definedName name="_xlnm.Print_Area" localSheetId="2">'Page2'!$A$1:$T$73</definedName>
    <definedName name="_xlnm.Print_Area" localSheetId="3">'Page2 (2)'!$A$1:$T$73</definedName>
    <definedName name="_xlnm.Print_Area" localSheetId="4">'Page3'!$A$1:$D$37</definedName>
    <definedName name="_xlnm.Print_Area" localSheetId="5">'Page4'!$A$1:$C$17</definedName>
    <definedName name="prpn" localSheetId="3">'Page2 (2)'!$K$53</definedName>
    <definedName name="prpn">'Page2'!$K$53</definedName>
    <definedName name="qq">'Page2 (2)'!$D$58</definedName>
    <definedName name="rcba" localSheetId="3">'Page2 (2)'!$K$61</definedName>
    <definedName name="rcba">'Page2'!$K$61</definedName>
    <definedName name="rd" localSheetId="1">'Page1'!#REF!</definedName>
    <definedName name="rd" localSheetId="2">'Page2'!$O$62</definedName>
    <definedName name="rd" localSheetId="3">'Page2 (2)'!$O$62</definedName>
    <definedName name="rd" localSheetId="4">'Page3'!#REF!</definedName>
    <definedName name="rd" localSheetId="5">'Page4'!#REF!</definedName>
    <definedName name="rd">#REF!</definedName>
    <definedName name="rdf" localSheetId="1">'Page1'!#REF!</definedName>
    <definedName name="rdf" localSheetId="2">'Page2'!$O$65</definedName>
    <definedName name="rdf" localSheetId="3">'Page2 (2)'!$O$65</definedName>
    <definedName name="rdf" localSheetId="4">'Page3'!#REF!</definedName>
    <definedName name="rdf" localSheetId="5">'Page4'!#REF!</definedName>
    <definedName name="rdf">#REF!</definedName>
    <definedName name="rdp" localSheetId="1">'Page1'!#REF!</definedName>
    <definedName name="rdp" localSheetId="2">'Page2'!$P$62</definedName>
    <definedName name="rdp" localSheetId="3">'Page2 (2)'!$P$62</definedName>
    <definedName name="rdp" localSheetId="4">'Page3'!#REF!</definedName>
    <definedName name="rdp" localSheetId="5">'Page4'!#REF!</definedName>
    <definedName name="rdp">#REF!</definedName>
    <definedName name="rdpf" localSheetId="1">'Page1'!#REF!</definedName>
    <definedName name="rdpf" localSheetId="2">'Page2'!$P$65</definedName>
    <definedName name="rdpf" localSheetId="3">'Page2 (2)'!$P$65</definedName>
    <definedName name="rdpf" localSheetId="4">'Page3'!#REF!</definedName>
    <definedName name="rdpf" localSheetId="5">'Page4'!#REF!</definedName>
    <definedName name="rdpf">#REF!</definedName>
    <definedName name="rdt" localSheetId="6">#REF!</definedName>
    <definedName name="rdt" localSheetId="1">'Page1'!#REF!</definedName>
    <definedName name="rdt" localSheetId="4">'Page3'!#REF!</definedName>
    <definedName name="rdt" localSheetId="5">'Page4'!#REF!</definedName>
    <definedName name="rdt">#REF!</definedName>
    <definedName name="reba" localSheetId="3">'Page2 (2)'!$H$61</definedName>
    <definedName name="reba">'Page2'!$H$61</definedName>
    <definedName name="rm" localSheetId="1">'Page1'!#REF!</definedName>
    <definedName name="rm" localSheetId="2">'Page2'!$M$68</definedName>
    <definedName name="rm" localSheetId="3">'Page2 (2)'!$M$68</definedName>
    <definedName name="rm" localSheetId="4">'Page3'!#REF!</definedName>
    <definedName name="rm" localSheetId="5">'Page4'!#REF!</definedName>
    <definedName name="rm">#REF!</definedName>
    <definedName name="row1" localSheetId="0">'[1]Page2'!$K$40</definedName>
    <definedName name="row1" localSheetId="6">'[1]Page2'!$K$40</definedName>
    <definedName name="row1" localSheetId="3">'Page2 (2)'!$K$38</definedName>
    <definedName name="row1">'Page2'!$K$38</definedName>
    <definedName name="row2" localSheetId="0">'[1]Page2'!$K$43</definedName>
    <definedName name="row2" localSheetId="6">'[1]Page2'!$K$43</definedName>
    <definedName name="row2" localSheetId="3">'Page2 (2)'!$K$41</definedName>
    <definedName name="row2">'Page2'!$K$41</definedName>
    <definedName name="rr" localSheetId="0">'[1]Page2'!$L$53</definedName>
    <definedName name="rr" localSheetId="6">'[1]Page2'!$L$53</definedName>
    <definedName name="rr" localSheetId="1">'Page1'!#REF!</definedName>
    <definedName name="rr" localSheetId="2">'Page2'!$M$62</definedName>
    <definedName name="rr" localSheetId="3">'Page2 (2)'!$M$62</definedName>
    <definedName name="rr" localSheetId="4">'Page3'!#REF!</definedName>
    <definedName name="rr" localSheetId="5">'Page4'!#REF!</definedName>
    <definedName name="rr">#REF!</definedName>
    <definedName name="rrf" localSheetId="1">'Page1'!#REF!</definedName>
    <definedName name="rrf" localSheetId="2">'Page2'!$M$65</definedName>
    <definedName name="rrf" localSheetId="3">'Page2 (2)'!$M$65</definedName>
    <definedName name="rrf" localSheetId="4">'Page3'!#REF!</definedName>
    <definedName name="rrf" localSheetId="5">'Page4'!#REF!</definedName>
    <definedName name="rrf">#REF!</definedName>
    <definedName name="rrrr">'Page2 (2)'!$O$66</definedName>
    <definedName name="rrt" localSheetId="6">#REF!</definedName>
    <definedName name="rrt" localSheetId="1">'Page1'!#REF!</definedName>
    <definedName name="rrt" localSheetId="4">'Page3'!#REF!</definedName>
    <definedName name="rrt" localSheetId="5">'Page4'!#REF!</definedName>
    <definedName name="rrt">#REF!</definedName>
    <definedName name="sdcg" localSheetId="1">'Page1'!#REF!</definedName>
    <definedName name="sdcg" localSheetId="2">'Page2'!$I$47</definedName>
    <definedName name="sdcg" localSheetId="3">'Page2 (2)'!$I$47</definedName>
    <definedName name="sdcg" localSheetId="4">'Page3'!#REF!</definedName>
    <definedName name="sdcg" localSheetId="5">'Page4'!#REF!</definedName>
    <definedName name="sdcg">#REF!</definedName>
    <definedName name="sdeg" localSheetId="1">'Page1'!#REF!</definedName>
    <definedName name="sdeg" localSheetId="2">'Page2'!$H$47</definedName>
    <definedName name="sdeg" localSheetId="3">'Page2 (2)'!$H$47</definedName>
    <definedName name="sdeg" localSheetId="4">'Page3'!#REF!</definedName>
    <definedName name="sdeg" localSheetId="5">'Page4'!#REF!</definedName>
    <definedName name="sdeg">#REF!</definedName>
    <definedName name="secg" localSheetId="1">'Page1'!#REF!</definedName>
    <definedName name="secg" localSheetId="2">'Page2'!$K$68</definedName>
    <definedName name="secg" localSheetId="3">'Page2 (2)'!$K$68</definedName>
    <definedName name="secg" localSheetId="4">'Page3'!#REF!</definedName>
    <definedName name="secg" localSheetId="5">'Page4'!#REF!</definedName>
    <definedName name="secg">#REF!</definedName>
    <definedName name="secgo" localSheetId="1">'Page1'!#REF!</definedName>
    <definedName name="secgo" localSheetId="4">'Page3'!#REF!</definedName>
    <definedName name="secgo" localSheetId="5">'Page4'!#REF!</definedName>
    <definedName name="secgo">#REF!</definedName>
    <definedName name="secgof" localSheetId="1">'Page1'!#REF!</definedName>
    <definedName name="secgof" localSheetId="2">'Page2'!$K$65</definedName>
    <definedName name="secgof" localSheetId="3">'Page2 (2)'!$K$65</definedName>
    <definedName name="secgof" localSheetId="4">'Page3'!#REF!</definedName>
    <definedName name="secgof" localSheetId="5">'Page4'!#REF!</definedName>
    <definedName name="secgof">#REF!</definedName>
    <definedName name="seeg" localSheetId="1">'Page1'!#REF!</definedName>
    <definedName name="seeg" localSheetId="2">'Page2'!$H$68</definedName>
    <definedName name="seeg" localSheetId="3">'Page2 (2)'!$H$68</definedName>
    <definedName name="seeg" localSheetId="4">'Page3'!#REF!</definedName>
    <definedName name="seeg" localSheetId="5">'Page4'!#REF!</definedName>
    <definedName name="seeg">#REF!</definedName>
    <definedName name="seego" localSheetId="1">'Page1'!#REF!</definedName>
    <definedName name="seego" localSheetId="4">'Page3'!#REF!</definedName>
    <definedName name="seego" localSheetId="5">'Page4'!#REF!</definedName>
    <definedName name="seego">#REF!</definedName>
    <definedName name="seegof" localSheetId="6">#REF!</definedName>
    <definedName name="seegof" localSheetId="1">'Page1'!#REF!</definedName>
    <definedName name="seegof" localSheetId="3">'Page2 (2)'!$H$65</definedName>
    <definedName name="seegof" localSheetId="4">'Page3'!#REF!</definedName>
    <definedName name="seegof" localSheetId="5">'Page4'!#REF!</definedName>
    <definedName name="seegof">'Page2'!$H$65</definedName>
    <definedName name="seegofp" localSheetId="3">'Page2 (2)'!$H$64</definedName>
    <definedName name="seegofp">'Page2'!$H$64</definedName>
    <definedName name="selnnlr">'[1]Page2'!$N$56</definedName>
    <definedName name="selnplr">'[1]Page2'!$N$53</definedName>
    <definedName name="selnrr" localSheetId="1">'Page1'!#REF!</definedName>
    <definedName name="selnrr" localSheetId="2">'Page2'!$N$62</definedName>
    <definedName name="selnrr" localSheetId="3">'Page2 (2)'!$N$62</definedName>
    <definedName name="selnrr" localSheetId="4">'Page3'!#REF!</definedName>
    <definedName name="selnrr" localSheetId="5">'Page4'!#REF!</definedName>
    <definedName name="selnrr">#REF!</definedName>
    <definedName name="selnrrf" localSheetId="1">'Page1'!#REF!</definedName>
    <definedName name="selnrrf" localSheetId="2">'Page2'!$N$65</definedName>
    <definedName name="selnrrf" localSheetId="3">'Page2 (2)'!$N$65</definedName>
    <definedName name="selnrrf" localSheetId="4">'Page3'!#REF!</definedName>
    <definedName name="selnrrf" localSheetId="5">'Page4'!#REF!</definedName>
    <definedName name="selnrrf">#REF!</definedName>
    <definedName name="semd" localSheetId="1">'Page1'!#REF!</definedName>
    <definedName name="semd" localSheetId="2">'Page2'!$Q$68</definedName>
    <definedName name="semd" localSheetId="3">'Page2 (2)'!$Q$68</definedName>
    <definedName name="semd" localSheetId="4">'Page3'!#REF!</definedName>
    <definedName name="semd" localSheetId="5">'Page4'!#REF!</definedName>
    <definedName name="semd">#REF!</definedName>
    <definedName name="sens">'[1]Page2'!$G$53</definedName>
    <definedName name="serd" localSheetId="1">'Page1'!#REF!</definedName>
    <definedName name="serd" localSheetId="2">'Page2'!$Q$62</definedName>
    <definedName name="serd" localSheetId="3">'Page2 (2)'!$Q$62</definedName>
    <definedName name="serd" localSheetId="4">'Page3'!#REF!</definedName>
    <definedName name="serd" localSheetId="5">'Page4'!#REF!</definedName>
    <definedName name="serd">#REF!</definedName>
    <definedName name="serdf" localSheetId="1">'Page1'!#REF!</definedName>
    <definedName name="serdf" localSheetId="2">'Page2'!$Q$65</definedName>
    <definedName name="serdf" localSheetId="3">'Page2 (2)'!$Q$65</definedName>
    <definedName name="serdf" localSheetId="4">'Page3'!#REF!</definedName>
    <definedName name="serdf" localSheetId="5">'Page4'!#REF!</definedName>
    <definedName name="serdf">#REF!</definedName>
    <definedName name="serm" localSheetId="1">'Page1'!#REF!</definedName>
    <definedName name="serm" localSheetId="2">'Page2'!$N$68</definedName>
    <definedName name="serm" localSheetId="3">'Page2 (2)'!$N$68</definedName>
    <definedName name="serm" localSheetId="4">'Page3'!#REF!</definedName>
    <definedName name="serm" localSheetId="5">'Page4'!#REF!</definedName>
    <definedName name="serm">#REF!</definedName>
    <definedName name="serr" localSheetId="1">'Page1'!#REF!</definedName>
    <definedName name="serr" localSheetId="2">'Page2'!$N$62</definedName>
    <definedName name="serr" localSheetId="3">'Page2 (2)'!$N$62</definedName>
    <definedName name="serr" localSheetId="4">'Page3'!#REF!</definedName>
    <definedName name="serr" localSheetId="5">'Page4'!#REF!</definedName>
    <definedName name="serr">#REF!</definedName>
    <definedName name="specy">'[1]Page2'!$J$56</definedName>
    <definedName name="ss">'Page2 (2)'!$Q$63</definedName>
    <definedName name="tails" localSheetId="1">'Page1'!#REF!</definedName>
    <definedName name="tails" localSheetId="2">'Page2'!$H$56</definedName>
    <definedName name="tails" localSheetId="3">'Page2 (2)'!$H$56</definedName>
    <definedName name="tails" localSheetId="4">'Page3'!#REF!</definedName>
    <definedName name="tails" localSheetId="5">'Page4'!#REF!</definedName>
    <definedName name="tails">#REF!</definedName>
    <definedName name="tall" localSheetId="3">'Page2 (2)'!$K$22</definedName>
    <definedName name="tall">'Page2'!$K$22</definedName>
    <definedName name="tcg" localSheetId="1">'Page1'!#REF!</definedName>
    <definedName name="tcg" localSheetId="2">'Page2'!$I$54</definedName>
    <definedName name="tcg" localSheetId="3">'Page2 (2)'!$I$54</definedName>
    <definedName name="tcg" localSheetId="4">'Page3'!#REF!</definedName>
    <definedName name="tcg" localSheetId="5">'Page4'!#REF!</definedName>
    <definedName name="tcg">#REF!</definedName>
    <definedName name="tcgin" localSheetId="6">'[3]Page2'!#REF!</definedName>
    <definedName name="tcgin" localSheetId="3">'Page2 (2)'!#REF!</definedName>
    <definedName name="tcgin">'Page2'!#REF!</definedName>
    <definedName name="tdist" localSheetId="1">'Page1'!#REF!</definedName>
    <definedName name="tdist" localSheetId="2">'Page2'!$D$58</definedName>
    <definedName name="tdist" localSheetId="3">'Page2 (2)'!$D$58</definedName>
    <definedName name="tdist" localSheetId="4">'Page3'!#REF!</definedName>
    <definedName name="tdist" localSheetId="5">'Page4'!#REF!</definedName>
    <definedName name="tdist">#REF!</definedName>
    <definedName name="teg" localSheetId="1">'Page1'!#REF!</definedName>
    <definedName name="teg" localSheetId="2">'Page2'!$H$54</definedName>
    <definedName name="teg" localSheetId="3">'Page2 (2)'!$H$54</definedName>
    <definedName name="teg" localSheetId="4">'Page3'!#REF!</definedName>
    <definedName name="teg" localSheetId="5">'Page4'!#REF!</definedName>
    <definedName name="teg">#REF!</definedName>
    <definedName name="tegin" localSheetId="6">'[3]Page2'!#REF!</definedName>
    <definedName name="tegin" localSheetId="3">'Page2 (2)'!#REF!</definedName>
    <definedName name="tegin">'Page2'!#REF!</definedName>
    <definedName name="tfall" localSheetId="3">'Page2 (2)'!$K$28</definedName>
    <definedName name="tfall">'Page2'!$K$28</definedName>
    <definedName name="tin" localSheetId="6">'[3]Page2'!#REF!</definedName>
    <definedName name="tin" localSheetId="3">'Page2 (2)'!#REF!</definedName>
    <definedName name="tin">'Page2'!#REF!</definedName>
    <definedName name="tinv" localSheetId="1">'Page1'!#REF!</definedName>
    <definedName name="tinv" localSheetId="2">'Page2'!$D$58</definedName>
    <definedName name="tinv" localSheetId="3">'Page2 (2)'!$D$58</definedName>
    <definedName name="tinv" localSheetId="4">'Page3'!#REF!</definedName>
    <definedName name="tinv" localSheetId="5">'Page4'!#REF!</definedName>
    <definedName name="tinv">#REF!</definedName>
    <definedName name="tunit" localSheetId="1">'Page1'!#REF!</definedName>
    <definedName name="tunit" localSheetId="2">'Page2'!$H$51</definedName>
    <definedName name="tunit" localSheetId="3">'Page2 (2)'!$H$51</definedName>
    <definedName name="tunit" localSheetId="4">'Page3'!#REF!</definedName>
    <definedName name="tunit" localSheetId="5">'Page4'!#REF!</definedName>
    <definedName name="tunit">#REF!</definedName>
    <definedName name="type" localSheetId="6">'[3]Page2'!$D$50</definedName>
    <definedName name="type" localSheetId="3">'Page2 (2)'!$D$50</definedName>
    <definedName name="type">'Page2'!$D$50</definedName>
    <definedName name="units" localSheetId="1">'Page1'!#REF!</definedName>
    <definedName name="units" localSheetId="2">'Page2'!$I$55</definedName>
    <definedName name="units" localSheetId="3">'Page2 (2)'!$I$55</definedName>
    <definedName name="units" localSheetId="4">'Page3'!#REF!</definedName>
    <definedName name="units" localSheetId="5">'Page4'!#REF!</definedName>
    <definedName name="units">#REF!</definedName>
    <definedName name="urdp" localSheetId="6">'[3]Page2'!$Q$64</definedName>
    <definedName name="urdp" localSheetId="3">'Page2 (2)'!$Q$63</definedName>
    <definedName name="urdp">'Page2'!$Q$63</definedName>
    <definedName name="urdpf" localSheetId="6">'[3]Page2'!$Q$67</definedName>
    <definedName name="urdpf" localSheetId="3">'Page2 (2)'!$Q$66</definedName>
    <definedName name="urdpf">'Page2'!$Q$66</definedName>
    <definedName name="varlnrr" localSheetId="3">'Page2 (2)'!$N$62</definedName>
    <definedName name="varlnrr">'Page2'!$N$62</definedName>
    <definedName name="zazz">'Page2 (2)'!$I$47</definedName>
  </definedNames>
  <calcPr fullCalcOnLoad="1"/>
</workbook>
</file>

<file path=xl/comments1.xml><?xml version="1.0" encoding="utf-8"?>
<comments xmlns="http://schemas.openxmlformats.org/spreadsheetml/2006/main">
  <authors>
    <author>medit</author>
  </authors>
  <commentList>
    <comment ref="A22" authorId="0">
      <text>
        <r>
          <rPr>
            <b/>
            <sz val="8"/>
            <rFont val="ＭＳ Ｐゴシック"/>
            <family val="3"/>
          </rPr>
          <t>補足注記</t>
        </r>
        <r>
          <rPr>
            <b/>
            <sz val="8"/>
            <rFont val="Tahoma"/>
            <family val="2"/>
          </rPr>
          <t xml:space="preserve">:
</t>
        </r>
        <r>
          <rPr>
            <sz val="8"/>
            <rFont val="ＭＳ Ｐゴシック"/>
            <family val="3"/>
          </rPr>
          <t>赤い三角形がある箇所は、補足情報が提供されている。
三角形の上にマウスをかざしてみよう。</t>
        </r>
      </text>
    </comment>
  </commentList>
</comments>
</file>

<file path=xl/comments2.xml><?xml version="1.0" encoding="utf-8"?>
<comments xmlns="http://schemas.openxmlformats.org/spreadsheetml/2006/main">
  <authors>
    <author>Rod Jackson</author>
  </authors>
  <commentList>
    <comment ref="A15" authorId="0">
      <text>
        <r>
          <rPr>
            <b/>
            <sz val="9"/>
            <rFont val="Geneva"/>
            <family val="2"/>
          </rPr>
          <t xml:space="preserve">PECOT </t>
        </r>
        <r>
          <rPr>
            <b/>
            <sz val="9"/>
            <rFont val="ＭＳ Ｐゴシック"/>
            <family val="3"/>
          </rPr>
          <t>用語</t>
        </r>
        <r>
          <rPr>
            <b/>
            <sz val="9"/>
            <rFont val="Geneva"/>
            <family val="2"/>
          </rPr>
          <t xml:space="preserve">: PECOT </t>
        </r>
        <r>
          <rPr>
            <b/>
            <sz val="9"/>
            <rFont val="ＭＳ Ｐゴシック"/>
            <family val="3"/>
          </rPr>
          <t>カテゴリの中の各用語について考えてみよう。</t>
        </r>
        <r>
          <rPr>
            <b/>
            <sz val="9"/>
            <rFont val="Geneva"/>
            <family val="2"/>
          </rPr>
          <t>Comparison (</t>
        </r>
        <r>
          <rPr>
            <b/>
            <sz val="9"/>
            <rFont val="ＭＳ Ｐゴシック"/>
            <family val="3"/>
          </rPr>
          <t>対照</t>
        </r>
        <r>
          <rPr>
            <b/>
            <sz val="9"/>
            <rFont val="Geneva"/>
            <family val="2"/>
          </rPr>
          <t xml:space="preserve">) </t>
        </r>
        <r>
          <rPr>
            <b/>
            <sz val="9"/>
            <rFont val="ＭＳ Ｐゴシック"/>
            <family val="3"/>
          </rPr>
          <t>および</t>
        </r>
        <r>
          <rPr>
            <b/>
            <sz val="9"/>
            <rFont val="Geneva"/>
            <family val="2"/>
          </rPr>
          <t xml:space="preserve"> Time (</t>
        </r>
        <r>
          <rPr>
            <b/>
            <sz val="9"/>
            <rFont val="ＭＳ Ｐゴシック"/>
            <family val="3"/>
          </rPr>
          <t>時間</t>
        </r>
        <r>
          <rPr>
            <b/>
            <sz val="9"/>
            <rFont val="Geneva"/>
            <family val="2"/>
          </rPr>
          <t xml:space="preserve">) </t>
        </r>
        <r>
          <rPr>
            <b/>
            <sz val="9"/>
            <rFont val="ＭＳ Ｐゴシック"/>
            <family val="3"/>
          </rPr>
          <t>は通常、検索用語としては使用されない。各単語を切り詰め、たとえば「</t>
        </r>
        <r>
          <rPr>
            <b/>
            <sz val="9"/>
            <rFont val="Geneva"/>
            <family val="2"/>
          </rPr>
          <t>children</t>
        </r>
        <r>
          <rPr>
            <b/>
            <sz val="9"/>
            <rFont val="ＭＳ Ｐゴシック"/>
            <family val="3"/>
          </rPr>
          <t>」とするのではなくて、</t>
        </r>
        <r>
          <rPr>
            <b/>
            <sz val="9"/>
            <rFont val="Geneva"/>
            <family val="2"/>
          </rPr>
          <t xml:space="preserve">'*' </t>
        </r>
        <r>
          <rPr>
            <b/>
            <sz val="9"/>
            <rFont val="ＭＳ Ｐゴシック"/>
            <family val="3"/>
          </rPr>
          <t>を追加して「</t>
        </r>
        <r>
          <rPr>
            <b/>
            <sz val="9"/>
            <rFont val="Geneva"/>
            <family val="2"/>
          </rPr>
          <t>child*</t>
        </r>
        <r>
          <rPr>
            <b/>
            <sz val="9"/>
            <rFont val="ＭＳ Ｐゴシック"/>
            <family val="3"/>
          </rPr>
          <t xml:space="preserve">」とするようにしてみよう。
</t>
        </r>
      </text>
    </comment>
  </commentList>
</comments>
</file>

<file path=xl/comments3.xml><?xml version="1.0" encoding="utf-8"?>
<comments xmlns="http://schemas.openxmlformats.org/spreadsheetml/2006/main">
  <authors>
    <author>Uni user</author>
    <author>FMHS</author>
  </authors>
  <commentList>
    <comment ref="R58" authorId="0">
      <text>
        <r>
          <rPr>
            <b/>
            <sz val="10"/>
            <rFont val="ＭＳ Ｐゴシック"/>
            <family val="3"/>
          </rPr>
          <t>治療必要数</t>
        </r>
        <r>
          <rPr>
            <b/>
            <sz val="10"/>
            <rFont val="Tahoma"/>
            <family val="2"/>
          </rPr>
          <t xml:space="preserve"> (NNT)
</t>
        </r>
        <r>
          <rPr>
            <sz val="10"/>
            <rFont val="Tahoma"/>
            <family val="2"/>
          </rPr>
          <t xml:space="preserve">
NNT </t>
        </r>
        <r>
          <rPr>
            <sz val="10"/>
            <rFont val="ＭＳ Ｐゴシック"/>
            <family val="3"/>
          </rPr>
          <t>とは、対象アウトカムを</t>
        </r>
        <r>
          <rPr>
            <sz val="10"/>
            <rFont val="Tahoma"/>
            <family val="2"/>
          </rPr>
          <t xml:space="preserve"> 1 </t>
        </r>
        <r>
          <rPr>
            <sz val="10"/>
            <rFont val="ＭＳ Ｐゴシック"/>
            <family val="3"/>
          </rPr>
          <t>件減らす、または増やすのに、ある</t>
        </r>
        <r>
          <rPr>
            <sz val="10"/>
            <rFont val="Tahoma"/>
            <family val="2"/>
          </rPr>
          <t xml:space="preserve"> 1 </t>
        </r>
        <r>
          <rPr>
            <sz val="10"/>
            <rFont val="ＭＳ Ｐゴシック"/>
            <family val="3"/>
          </rPr>
          <t>単位の時間にわたってどれだけの数の参加者を当該介入</t>
        </r>
        <r>
          <rPr>
            <sz val="10"/>
            <rFont val="Tahoma"/>
            <family val="2"/>
          </rPr>
          <t>/</t>
        </r>
        <r>
          <rPr>
            <sz val="10"/>
            <rFont val="ＭＳ Ｐゴシック"/>
            <family val="3"/>
          </rPr>
          <t>曝露によって治療する必要があるのかを示したもので、これが対照群向けの介入</t>
        </r>
        <r>
          <rPr>
            <sz val="10"/>
            <rFont val="Tahoma"/>
            <family val="2"/>
          </rPr>
          <t>/</t>
        </r>
        <r>
          <rPr>
            <sz val="10"/>
            <rFont val="ＭＳ Ｐゴシック"/>
            <family val="3"/>
          </rPr>
          <t xml:space="preserve">曝露による治療と比較される。
</t>
        </r>
        <r>
          <rPr>
            <sz val="10"/>
            <rFont val="Tahoma"/>
            <family val="2"/>
          </rPr>
          <t xml:space="preserve">NNT </t>
        </r>
        <r>
          <rPr>
            <sz val="10"/>
            <rFont val="ＭＳ Ｐゴシック"/>
            <family val="3"/>
          </rPr>
          <t>が負の値をとった場合は介入が対照よりも優れており、</t>
        </r>
        <r>
          <rPr>
            <sz val="10"/>
            <rFont val="Tahoma"/>
            <family val="2"/>
          </rPr>
          <t>NNT</t>
        </r>
        <r>
          <rPr>
            <sz val="10"/>
            <rFont val="ＭＳ Ｐゴシック"/>
            <family val="3"/>
          </rPr>
          <t>が正の値をとった場合は対照が介入よりもすぐれていることを意味する</t>
        </r>
        <r>
          <rPr>
            <sz val="10"/>
            <rFont val="Tahoma"/>
            <family val="2"/>
          </rPr>
          <t xml:space="preserve"> (</t>
        </r>
        <r>
          <rPr>
            <sz val="10"/>
            <rFont val="ＭＳ Ｐゴシック"/>
            <family val="3"/>
          </rPr>
          <t>ただし、対象アウトカムが有害事象である場合</t>
        </r>
        <r>
          <rPr>
            <sz val="10"/>
            <rFont val="Tahoma"/>
            <family val="2"/>
          </rPr>
          <t>)</t>
        </r>
        <r>
          <rPr>
            <sz val="10"/>
            <rFont val="ＭＳ Ｐゴシック"/>
            <family val="3"/>
          </rPr>
          <t xml:space="preserve">。
</t>
        </r>
        <r>
          <rPr>
            <sz val="10"/>
            <rFont val="Tahoma"/>
            <family val="2"/>
          </rPr>
          <t xml:space="preserve">NNT </t>
        </r>
        <r>
          <rPr>
            <sz val="10"/>
            <rFont val="ＭＳ Ｐゴシック"/>
            <family val="3"/>
          </rPr>
          <t>は絶対効果</t>
        </r>
        <r>
          <rPr>
            <sz val="10"/>
            <rFont val="Tahoma"/>
            <family val="2"/>
          </rPr>
          <t xml:space="preserve"> (</t>
        </r>
        <r>
          <rPr>
            <sz val="10"/>
            <rFont val="ＭＳ Ｐゴシック"/>
            <family val="3"/>
          </rPr>
          <t>リスク差</t>
        </r>
        <r>
          <rPr>
            <sz val="10"/>
            <rFont val="Tahoma"/>
            <family val="2"/>
          </rPr>
          <t xml:space="preserve">) </t>
        </r>
        <r>
          <rPr>
            <sz val="10"/>
            <rFont val="ＭＳ Ｐゴシック"/>
            <family val="3"/>
          </rPr>
          <t xml:space="preserve">の逆数である。
</t>
        </r>
        <r>
          <rPr>
            <sz val="10"/>
            <rFont val="Tahoma"/>
            <family val="2"/>
          </rPr>
          <t xml:space="preserve">NNT = 1/(EGO-CGO) </t>
        </r>
      </text>
    </comment>
    <comment ref="C35" authorId="0">
      <text>
        <r>
          <rPr>
            <sz val="10"/>
            <rFont val="ＭＳ Ｐゴシック"/>
            <family val="3"/>
          </rPr>
          <t>カテゴリカル・</t>
        </r>
        <r>
          <rPr>
            <sz val="10"/>
            <rFont val="ＭＳ Ｐゴシック"/>
            <family val="3"/>
          </rPr>
          <t>アウトカムの場合、参加者は当該アウトカムを有するか有さないかの二択になる。</t>
        </r>
        <r>
          <rPr>
            <sz val="10"/>
            <rFont val="Tahoma"/>
            <family val="2"/>
          </rPr>
          <t xml:space="preserve">a </t>
        </r>
        <r>
          <rPr>
            <sz val="10"/>
            <rFont val="ＭＳ Ｐゴシック"/>
            <family val="3"/>
          </rPr>
          <t>および</t>
        </r>
        <r>
          <rPr>
            <sz val="10"/>
            <rFont val="Tahoma"/>
            <family val="2"/>
          </rPr>
          <t xml:space="preserve"> b </t>
        </r>
        <r>
          <rPr>
            <sz val="10"/>
            <rFont val="ＭＳ Ｐゴシック"/>
            <family val="3"/>
          </rPr>
          <t>に数値を入力すること。また、提供されていれば</t>
        </r>
        <r>
          <rPr>
            <sz val="10"/>
            <rFont val="Tahoma"/>
            <family val="2"/>
          </rPr>
          <t xml:space="preserve"> c </t>
        </r>
        <r>
          <rPr>
            <sz val="10"/>
            <rFont val="ＭＳ Ｐゴシック"/>
            <family val="3"/>
          </rPr>
          <t>および</t>
        </r>
        <r>
          <rPr>
            <sz val="10"/>
            <rFont val="Tahoma"/>
            <family val="2"/>
          </rPr>
          <t xml:space="preserve"> d </t>
        </r>
        <r>
          <rPr>
            <sz val="10"/>
            <rFont val="ＭＳ Ｐゴシック"/>
            <family val="3"/>
          </rPr>
          <t>にも数値を入力すること。
イベントの数を数える場合</t>
        </r>
        <r>
          <rPr>
            <sz val="10"/>
            <rFont val="Tahoma"/>
            <family val="2"/>
          </rPr>
          <t xml:space="preserve"> (1</t>
        </r>
        <r>
          <rPr>
            <sz val="10"/>
            <rFont val="ＭＳ Ｐゴシック"/>
            <family val="3"/>
          </rPr>
          <t>人あたりの転倒の回数など</t>
        </r>
        <r>
          <rPr>
            <sz val="10"/>
            <rFont val="Tahoma"/>
            <family val="2"/>
          </rPr>
          <t xml:space="preserve">) </t>
        </r>
        <r>
          <rPr>
            <sz val="10"/>
            <rFont val="ＭＳ Ｐゴシック"/>
            <family val="3"/>
          </rPr>
          <t>などでは使用しないこと。こういったデータには異なる手法が必要となる。</t>
        </r>
      </text>
    </comment>
    <comment ref="C43" authorId="0">
      <text>
        <r>
          <rPr>
            <sz val="10"/>
            <rFont val="ＭＳ Ｐゴシック"/>
            <family val="3"/>
          </rPr>
          <t>連続アウトカムは、計数以外の測定単位</t>
        </r>
        <r>
          <rPr>
            <sz val="10"/>
            <rFont val="Tahoma"/>
            <family val="2"/>
          </rPr>
          <t xml:space="preserve"> (</t>
        </r>
        <r>
          <rPr>
            <sz val="10"/>
            <rFont val="ＭＳ Ｐゴシック"/>
            <family val="3"/>
          </rPr>
          <t>体重</t>
        </r>
        <r>
          <rPr>
            <sz val="10"/>
            <rFont val="Tahoma"/>
            <family val="2"/>
          </rPr>
          <t xml:space="preserve"> (kg)</t>
        </r>
        <r>
          <rPr>
            <sz val="10"/>
            <rFont val="ＭＳ Ｐゴシック"/>
            <family val="3"/>
          </rPr>
          <t>、血圧</t>
        </r>
        <r>
          <rPr>
            <sz val="10"/>
            <rFont val="Tahoma"/>
            <family val="2"/>
          </rPr>
          <t xml:space="preserve"> (mmHg)</t>
        </r>
        <r>
          <rPr>
            <sz val="10"/>
            <rFont val="ＭＳ Ｐゴシック"/>
            <family val="3"/>
          </rPr>
          <t>、またはテストスコア</t>
        </r>
        <r>
          <rPr>
            <sz val="10"/>
            <rFont val="Tahoma"/>
            <family val="2"/>
          </rPr>
          <t xml:space="preserve"> (%) </t>
        </r>
        <r>
          <rPr>
            <sz val="10"/>
            <rFont val="ＭＳ Ｐゴシック"/>
            <family val="3"/>
          </rPr>
          <t>など</t>
        </r>
        <r>
          <rPr>
            <sz val="10"/>
            <rFont val="Tahoma"/>
            <family val="2"/>
          </rPr>
          <t xml:space="preserve">) </t>
        </r>
        <r>
          <rPr>
            <sz val="10"/>
            <rFont val="ＭＳ Ｐゴシック"/>
            <family val="3"/>
          </rPr>
          <t>によって測定する指標である。各集団ごとに、平均値に加え、標準偏差または標準誤差を入力すること。
中央値は、ここで使用している手法には不適切であるため、使用しないこと。</t>
        </r>
      </text>
    </comment>
    <comment ref="F53" authorId="1">
      <text>
        <r>
          <rPr>
            <b/>
            <sz val="10"/>
            <rFont val="ＭＳ Ｐゴシック"/>
            <family val="3"/>
          </rPr>
          <t>率</t>
        </r>
        <r>
          <rPr>
            <sz val="10"/>
            <rFont val="ＭＳ Ｐゴシック"/>
            <family val="3"/>
          </rPr>
          <t>を求めたい場合は</t>
        </r>
        <r>
          <rPr>
            <sz val="10"/>
            <rFont val="Tahoma"/>
            <family val="2"/>
          </rPr>
          <t xml:space="preserve"> (</t>
        </r>
        <r>
          <rPr>
            <sz val="10"/>
            <rFont val="ＭＳ Ｐゴシック"/>
            <family val="3"/>
          </rPr>
          <t>発生率研究などにおいて</t>
        </r>
        <r>
          <rPr>
            <sz val="10"/>
            <rFont val="Tahoma"/>
            <family val="2"/>
          </rPr>
          <t>)</t>
        </r>
        <r>
          <rPr>
            <sz val="10"/>
            <rFont val="ＭＳ Ｐゴシック"/>
            <family val="3"/>
          </rPr>
          <t xml:space="preserve">、各集団ごとに、提示される時間単位で平均的なフォローアップ期間を入力すること。
</t>
        </r>
        <r>
          <rPr>
            <b/>
            <sz val="10"/>
            <rFont val="ＭＳ Ｐゴシック"/>
            <family val="3"/>
          </rPr>
          <t>割合</t>
        </r>
        <r>
          <rPr>
            <sz val="10"/>
            <rFont val="ＭＳ Ｐゴシック"/>
            <family val="3"/>
          </rPr>
          <t>を求めたい場合は</t>
        </r>
        <r>
          <rPr>
            <sz val="10"/>
            <rFont val="Tahoma"/>
            <family val="2"/>
          </rPr>
          <t xml:space="preserve"> (</t>
        </r>
        <r>
          <rPr>
            <sz val="10"/>
            <rFont val="ＭＳ Ｐゴシック"/>
            <family val="3"/>
          </rPr>
          <t>リスクや有病割合など</t>
        </r>
        <r>
          <rPr>
            <sz val="10"/>
            <rFont val="Tahoma"/>
            <family val="2"/>
          </rPr>
          <t>)</t>
        </r>
        <r>
          <rPr>
            <sz val="10"/>
            <rFont val="ＭＳ Ｐゴシック"/>
            <family val="3"/>
          </rPr>
          <t>、次の項目で、どれだけの人について結果を報告するのかを選択すること。</t>
        </r>
      </text>
    </comment>
    <comment ref="D62" authorId="0">
      <text>
        <r>
          <rPr>
            <sz val="10"/>
            <rFont val="ＭＳ Ｐゴシック"/>
            <family val="3"/>
          </rPr>
          <t>治療企図解析</t>
        </r>
        <r>
          <rPr>
            <sz val="10"/>
            <rFont val="Tahoma"/>
            <family val="2"/>
          </rPr>
          <t xml:space="preserve"> (ITT </t>
        </r>
        <r>
          <rPr>
            <sz val="10"/>
            <rFont val="ＭＳ Ｐゴシック"/>
            <family val="3"/>
          </rPr>
          <t>解析</t>
        </r>
        <r>
          <rPr>
            <sz val="10"/>
            <rFont val="Tahoma"/>
            <family val="2"/>
          </rPr>
          <t xml:space="preserve">) </t>
        </r>
        <r>
          <rPr>
            <sz val="10"/>
            <rFont val="ＭＳ Ｐゴシック"/>
            <family val="3"/>
          </rPr>
          <t>では、誰が実際に治療を受け、誰が治療を受けなかったかにかかわらず、最初に曝露群および対照群に</t>
        </r>
        <r>
          <rPr>
            <b/>
            <sz val="10"/>
            <rFont val="ＭＳ Ｐゴシック"/>
            <family val="3"/>
          </rPr>
          <t>割り付けられた人数</t>
        </r>
        <r>
          <rPr>
            <sz val="10"/>
            <rFont val="ＭＳ Ｐゴシック"/>
            <family val="3"/>
          </rPr>
          <t>を使用し、分母には脱落者が含まれる</t>
        </r>
        <r>
          <rPr>
            <sz val="10"/>
            <rFont val="Tahoma"/>
            <family val="2"/>
          </rPr>
          <t xml:space="preserve"> (EG)</t>
        </r>
        <r>
          <rPr>
            <sz val="10"/>
            <rFont val="ＭＳ Ｐゴシック"/>
            <family val="3"/>
          </rPr>
          <t>。</t>
        </r>
        <r>
          <rPr>
            <sz val="10"/>
            <rFont val="Tahoma"/>
            <family val="2"/>
          </rPr>
          <t xml:space="preserve"> 
</t>
        </r>
      </text>
    </comment>
    <comment ref="D65" authorId="0">
      <text>
        <r>
          <rPr>
            <sz val="10"/>
            <rFont val="ＭＳ Ｐゴシック"/>
            <family val="3"/>
          </rPr>
          <t>実治療に基づく解析</t>
        </r>
        <r>
          <rPr>
            <sz val="10"/>
            <rFont val="Tahoma"/>
            <family val="2"/>
          </rPr>
          <t xml:space="preserve"> (OT </t>
        </r>
        <r>
          <rPr>
            <sz val="10"/>
            <rFont val="ＭＳ Ｐゴシック"/>
            <family val="3"/>
          </rPr>
          <t>解析</t>
        </r>
        <r>
          <rPr>
            <sz val="10"/>
            <rFont val="Tahoma"/>
            <family val="2"/>
          </rPr>
          <t xml:space="preserve">) </t>
        </r>
        <r>
          <rPr>
            <sz val="10"/>
            <rFont val="ＭＳ Ｐゴシック"/>
            <family val="3"/>
          </rPr>
          <t>では、</t>
        </r>
        <r>
          <rPr>
            <b/>
            <sz val="10"/>
            <rFont val="ＭＳ Ｐゴシック"/>
            <family val="3"/>
          </rPr>
          <t>割り付けられた治療を受けた</t>
        </r>
        <r>
          <rPr>
            <sz val="10"/>
            <rFont val="ＭＳ Ｐゴシック"/>
            <family val="3"/>
          </rPr>
          <t>人のみを対象とし、研究中に脱落した人や、フォローアップが不完全な人は除外される。この解析の結果は、治療企図解析</t>
        </r>
        <r>
          <rPr>
            <sz val="10"/>
            <rFont val="Tahoma"/>
            <family val="2"/>
          </rPr>
          <t xml:space="preserve"> (ITT</t>
        </r>
        <r>
          <rPr>
            <sz val="10"/>
            <rFont val="ＭＳ Ｐゴシック"/>
            <family val="3"/>
          </rPr>
          <t>解析</t>
        </r>
        <r>
          <rPr>
            <sz val="10"/>
            <rFont val="Tahoma"/>
            <family val="2"/>
          </rPr>
          <t xml:space="preserve">) </t>
        </r>
        <r>
          <rPr>
            <sz val="10"/>
            <rFont val="ＭＳ Ｐゴシック"/>
            <family val="3"/>
          </rPr>
          <t>と比較して信頼性が低いとみなされる。</t>
        </r>
      </text>
    </comment>
    <comment ref="D68" authorId="0">
      <text>
        <r>
          <rPr>
            <sz val="10"/>
            <rFont val="ＭＳ Ｐゴシック"/>
            <family val="3"/>
          </rPr>
          <t>連続アウトカムの場合、フォローアップからの脱落者についてはスコアが存在しないため、</t>
        </r>
        <r>
          <rPr>
            <b/>
            <sz val="10"/>
            <rFont val="ＭＳ Ｐゴシック"/>
            <family val="3"/>
          </rPr>
          <t>治療企図解析は実施できない</t>
        </r>
        <r>
          <rPr>
            <sz val="10"/>
            <rFont val="ＭＳ Ｐゴシック"/>
            <family val="3"/>
          </rPr>
          <t>。解析の対象となる集団</t>
        </r>
        <r>
          <rPr>
            <sz val="10"/>
            <rFont val="Tahoma"/>
            <family val="2"/>
          </rPr>
          <t>'n'</t>
        </r>
        <r>
          <rPr>
            <sz val="10"/>
            <rFont val="ＭＳ Ｐゴシック"/>
            <family val="3"/>
          </rPr>
          <t>は、フォローアップが完了した人たちである。フォローアップまでの時間についてはここでは無関係である。
ここで使用している解析手法では、平均値が</t>
        </r>
        <r>
          <rPr>
            <b/>
            <sz val="10"/>
            <rFont val="ＭＳ Ｐゴシック"/>
            <family val="3"/>
          </rPr>
          <t>正規分布</t>
        </r>
        <r>
          <rPr>
            <sz val="10"/>
            <rFont val="ＭＳ Ｐゴシック"/>
            <family val="3"/>
          </rPr>
          <t>であると仮定しているか、あるいはその人数</t>
        </r>
        <r>
          <rPr>
            <sz val="10"/>
            <rFont val="Tahoma"/>
            <family val="2"/>
          </rPr>
          <t xml:space="preserve"> (&gt;~30) </t>
        </r>
        <r>
          <rPr>
            <sz val="10"/>
            <rFont val="ＭＳ Ｐゴシック"/>
            <family val="3"/>
          </rPr>
          <t>であれば平均値に関する誤差が正規分布であると想定するのに十分であると仮定している。それ以外の場合、非対称データ、または非正規分布のデータに対応できる別の統計的手法を使用すべきである。</t>
        </r>
        <r>
          <rPr>
            <sz val="10"/>
            <rFont val="Tahoma"/>
            <family val="2"/>
          </rPr>
          <t xml:space="preserve">
</t>
        </r>
      </text>
    </comment>
    <comment ref="F59" authorId="0">
      <text>
        <r>
          <rPr>
            <b/>
            <sz val="10"/>
            <rFont val="Tahoma"/>
            <family val="2"/>
          </rPr>
          <t xml:space="preserve">EGO </t>
        </r>
        <r>
          <rPr>
            <sz val="10"/>
            <rFont val="ＭＳ Ｐゴシック"/>
            <family val="3"/>
          </rPr>
          <t>とは、曝露群における発生のことである。</t>
        </r>
        <r>
          <rPr>
            <sz val="10"/>
            <rFont val="Tahoma"/>
            <family val="2"/>
          </rPr>
          <t xml:space="preserve">
[</t>
        </r>
        <r>
          <rPr>
            <sz val="10"/>
            <rFont val="ＭＳ Ｐゴシック"/>
            <family val="3"/>
          </rPr>
          <t>つまり、</t>
        </r>
        <r>
          <rPr>
            <sz val="10"/>
            <rFont val="Tahoma"/>
            <family val="2"/>
          </rPr>
          <t>a / EG / T]</t>
        </r>
      </text>
    </comment>
    <comment ref="I59" authorId="0">
      <text>
        <r>
          <rPr>
            <sz val="10"/>
            <rFont val="Tahoma"/>
            <family val="2"/>
          </rPr>
          <t xml:space="preserve">CGO </t>
        </r>
        <r>
          <rPr>
            <sz val="10"/>
            <rFont val="ＭＳ Ｐゴシック"/>
            <family val="3"/>
          </rPr>
          <t>とは、対照群における発生</t>
        </r>
        <r>
          <rPr>
            <sz val="10"/>
            <rFont val="ＭＳ Ｐゴシック"/>
            <family val="3"/>
          </rPr>
          <t xml:space="preserve">のことである。
</t>
        </r>
        <r>
          <rPr>
            <sz val="10"/>
            <rFont val="Tahoma"/>
            <family val="2"/>
          </rPr>
          <t xml:space="preserve">
[</t>
        </r>
        <r>
          <rPr>
            <sz val="10"/>
            <rFont val="ＭＳ Ｐゴシック"/>
            <family val="3"/>
          </rPr>
          <t>つまり</t>
        </r>
        <r>
          <rPr>
            <sz val="10"/>
            <rFont val="Tahoma"/>
            <family val="2"/>
          </rPr>
          <t xml:space="preserve"> b / CG / T] </t>
        </r>
      </text>
    </comment>
    <comment ref="L59" authorId="0">
      <text>
        <r>
          <rPr>
            <b/>
            <sz val="10"/>
            <rFont val="ＭＳ Ｐゴシック"/>
            <family val="3"/>
          </rPr>
          <t>相対効果</t>
        </r>
        <r>
          <rPr>
            <sz val="10"/>
            <rFont val="ＭＳ Ｐゴシック"/>
            <family val="3"/>
          </rPr>
          <t xml:space="preserve">とは、
</t>
        </r>
        <r>
          <rPr>
            <sz val="10"/>
            <rFont val="Tahoma"/>
            <family val="2"/>
          </rPr>
          <t xml:space="preserve">- </t>
        </r>
        <r>
          <rPr>
            <sz val="10"/>
            <rFont val="ＭＳ Ｐゴシック"/>
            <family val="3"/>
          </rPr>
          <t>割合</t>
        </r>
        <r>
          <rPr>
            <sz val="10"/>
            <rFont val="Tahoma"/>
            <family val="2"/>
          </rPr>
          <t xml:space="preserve"> (</t>
        </r>
        <r>
          <rPr>
            <sz val="10"/>
            <rFont val="ＭＳ Ｐゴシック"/>
            <family val="3"/>
          </rPr>
          <t>いわゆるリスク比</t>
        </r>
        <r>
          <rPr>
            <sz val="10"/>
            <rFont val="Tahoma"/>
            <family val="2"/>
          </rPr>
          <t xml:space="preserve">) </t>
        </r>
        <r>
          <rPr>
            <sz val="10"/>
            <rFont val="ＭＳ Ｐゴシック"/>
            <family val="3"/>
          </rPr>
          <t>または率</t>
        </r>
        <r>
          <rPr>
            <sz val="10"/>
            <rFont val="Tahoma"/>
            <family val="2"/>
          </rPr>
          <t xml:space="preserve"> (</t>
        </r>
        <r>
          <rPr>
            <sz val="10"/>
            <rFont val="ＭＳ Ｐゴシック"/>
            <family val="3"/>
          </rPr>
          <t>いわゆる率比</t>
        </r>
        <r>
          <rPr>
            <sz val="10"/>
            <rFont val="Tahoma"/>
            <family val="2"/>
          </rPr>
          <t xml:space="preserve">) </t>
        </r>
        <r>
          <rPr>
            <sz val="10"/>
            <rFont val="ＭＳ Ｐゴシック"/>
            <family val="3"/>
          </rPr>
          <t>を比較する場合は</t>
        </r>
        <r>
          <rPr>
            <b/>
            <sz val="10"/>
            <rFont val="ＭＳ Ｐゴシック"/>
            <family val="3"/>
          </rPr>
          <t>相対リスク</t>
        </r>
        <r>
          <rPr>
            <sz val="10"/>
            <rFont val="ＭＳ Ｐゴシック"/>
            <family val="3"/>
          </rPr>
          <t xml:space="preserve">のことを指し、
</t>
        </r>
        <r>
          <rPr>
            <sz val="10"/>
            <rFont val="Tahoma"/>
            <family val="2"/>
          </rPr>
          <t xml:space="preserve">- </t>
        </r>
        <r>
          <rPr>
            <sz val="10"/>
            <rFont val="ＭＳ Ｐゴシック"/>
            <family val="3"/>
          </rPr>
          <t>平均値を比較する場合は</t>
        </r>
        <r>
          <rPr>
            <b/>
            <sz val="10"/>
            <rFont val="ＭＳ Ｐゴシック"/>
            <family val="3"/>
          </rPr>
          <t>相対平均</t>
        </r>
        <r>
          <rPr>
            <sz val="10"/>
            <rFont val="Tahoma"/>
            <family val="2"/>
          </rPr>
          <t xml:space="preserve"> (RM) </t>
        </r>
        <r>
          <rPr>
            <sz val="10"/>
            <rFont val="ＭＳ Ｐゴシック"/>
            <family val="3"/>
          </rPr>
          <t>のことを指す。</t>
        </r>
        <r>
          <rPr>
            <sz val="8"/>
            <rFont val="Tahoma"/>
            <family val="2"/>
          </rPr>
          <t xml:space="preserve">
</t>
        </r>
      </text>
    </comment>
    <comment ref="O59" authorId="0">
      <text>
        <r>
          <rPr>
            <b/>
            <sz val="10"/>
            <rFont val="ＭＳ Ｐゴシック"/>
            <family val="3"/>
          </rPr>
          <t>絶対効果</t>
        </r>
        <r>
          <rPr>
            <sz val="10"/>
            <rFont val="ＭＳ Ｐゴシック"/>
            <family val="3"/>
          </rPr>
          <t>とは</t>
        </r>
        <r>
          <rPr>
            <sz val="10"/>
            <rFont val="Tahoma"/>
            <family val="2"/>
          </rPr>
          <t xml:space="preserve">
- </t>
        </r>
        <r>
          <rPr>
            <sz val="10"/>
            <rFont val="ＭＳ Ｐゴシック"/>
            <family val="3"/>
          </rPr>
          <t>割合または率を比較する場合は</t>
        </r>
        <r>
          <rPr>
            <b/>
            <sz val="10"/>
            <rFont val="ＭＳ Ｐゴシック"/>
            <family val="3"/>
          </rPr>
          <t>リスク差</t>
        </r>
        <r>
          <rPr>
            <sz val="10"/>
            <rFont val="Tahoma"/>
            <family val="2"/>
          </rPr>
          <t xml:space="preserve"> (RD)
- </t>
        </r>
        <r>
          <rPr>
            <sz val="10"/>
            <rFont val="ＭＳ Ｐゴシック"/>
            <family val="3"/>
          </rPr>
          <t>平均値を比較する場合は</t>
        </r>
        <r>
          <rPr>
            <b/>
            <sz val="10"/>
            <rFont val="ＭＳ Ｐゴシック"/>
            <family val="3"/>
          </rPr>
          <t>平均差</t>
        </r>
        <r>
          <rPr>
            <sz val="10"/>
            <rFont val="Tahoma"/>
            <family val="2"/>
          </rPr>
          <t xml:space="preserve"> (MD)
</t>
        </r>
        <r>
          <rPr>
            <sz val="10"/>
            <rFont val="ＭＳ Ｐゴシック"/>
            <family val="3"/>
          </rPr>
          <t>対象アウトカムが「</t>
        </r>
        <r>
          <rPr>
            <b/>
            <sz val="10"/>
            <rFont val="ＭＳ Ｐゴシック"/>
            <family val="3"/>
          </rPr>
          <t>有害イベント</t>
        </r>
        <r>
          <rPr>
            <sz val="10"/>
            <rFont val="ＭＳ Ｐゴシック"/>
            <family val="3"/>
          </rPr>
          <t>」</t>
        </r>
        <r>
          <rPr>
            <sz val="10"/>
            <rFont val="Tahoma"/>
            <family val="2"/>
          </rPr>
          <t>(</t>
        </r>
        <r>
          <rPr>
            <sz val="10"/>
            <rFont val="ＭＳ Ｐゴシック"/>
            <family val="3"/>
          </rPr>
          <t>疾患など</t>
        </r>
        <r>
          <rPr>
            <sz val="10"/>
            <rFont val="Tahoma"/>
            <family val="2"/>
          </rPr>
          <t xml:space="preserve">) </t>
        </r>
        <r>
          <rPr>
            <sz val="10"/>
            <rFont val="ＭＳ Ｐゴシック"/>
            <family val="3"/>
          </rPr>
          <t xml:space="preserve">である場合、絶対効果が
</t>
        </r>
        <r>
          <rPr>
            <sz val="10"/>
            <rFont val="Tahoma"/>
            <family val="2"/>
          </rPr>
          <t xml:space="preserve">- </t>
        </r>
        <r>
          <rPr>
            <b/>
            <sz val="10"/>
            <rFont val="ＭＳ Ｐゴシック"/>
            <family val="3"/>
          </rPr>
          <t>負の値</t>
        </r>
        <r>
          <rPr>
            <sz val="10"/>
            <rFont val="ＭＳ Ｐゴシック"/>
            <family val="3"/>
          </rPr>
          <t xml:space="preserve">を取る場合、介入は対照に勝り、
</t>
        </r>
        <r>
          <rPr>
            <sz val="10"/>
            <rFont val="Tahoma"/>
            <family val="2"/>
          </rPr>
          <t xml:space="preserve">- </t>
        </r>
        <r>
          <rPr>
            <b/>
            <sz val="10"/>
            <rFont val="ＭＳ Ｐゴシック"/>
            <family val="3"/>
          </rPr>
          <t>正の値</t>
        </r>
        <r>
          <rPr>
            <sz val="10"/>
            <rFont val="ＭＳ Ｐゴシック"/>
            <family val="3"/>
          </rPr>
          <t>を取る場合、介入は対照に劣る。
対照アウトカムが</t>
        </r>
        <r>
          <rPr>
            <b/>
            <sz val="10"/>
            <rFont val="ＭＳ Ｐゴシック"/>
            <family val="3"/>
          </rPr>
          <t>利益</t>
        </r>
        <r>
          <rPr>
            <sz val="10"/>
            <rFont val="Tahoma"/>
            <family val="2"/>
          </rPr>
          <t xml:space="preserve"> (</t>
        </r>
        <r>
          <rPr>
            <sz val="10"/>
            <rFont val="ＭＳ Ｐゴシック"/>
            <family val="3"/>
          </rPr>
          <t>可動性の改善など</t>
        </r>
        <r>
          <rPr>
            <sz val="10"/>
            <rFont val="Tahoma"/>
            <family val="2"/>
          </rPr>
          <t xml:space="preserve">) </t>
        </r>
        <r>
          <rPr>
            <sz val="10"/>
            <rFont val="ＭＳ Ｐゴシック"/>
            <family val="3"/>
          </rPr>
          <t xml:space="preserve">である場合、絶対効果が
</t>
        </r>
        <r>
          <rPr>
            <sz val="10"/>
            <rFont val="Tahoma"/>
            <family val="2"/>
          </rPr>
          <t xml:space="preserve">- </t>
        </r>
        <r>
          <rPr>
            <b/>
            <sz val="10"/>
            <rFont val="ＭＳ Ｐゴシック"/>
            <family val="3"/>
          </rPr>
          <t>負の値</t>
        </r>
        <r>
          <rPr>
            <sz val="10"/>
            <rFont val="ＭＳ Ｐゴシック"/>
            <family val="3"/>
          </rPr>
          <t xml:space="preserve">を取る場合、介入は対照に劣り、
</t>
        </r>
        <r>
          <rPr>
            <sz val="10"/>
            <rFont val="Tahoma"/>
            <family val="2"/>
          </rPr>
          <t xml:space="preserve">- </t>
        </r>
        <r>
          <rPr>
            <b/>
            <sz val="10"/>
            <rFont val="ＭＳ Ｐゴシック"/>
            <family val="3"/>
          </rPr>
          <t>正の値</t>
        </r>
        <r>
          <rPr>
            <sz val="10"/>
            <rFont val="ＭＳ Ｐゴシック"/>
            <family val="3"/>
          </rPr>
          <t>を取る場合、介入は対照に勝る。</t>
        </r>
        <r>
          <rPr>
            <sz val="8"/>
            <rFont val="Tahoma"/>
            <family val="2"/>
          </rPr>
          <t xml:space="preserve">
</t>
        </r>
      </text>
    </comment>
    <comment ref="G57" authorId="0">
      <text>
        <r>
          <rPr>
            <sz val="10"/>
            <rFont val="ＭＳ Ｐゴシック"/>
            <family val="3"/>
          </rPr>
          <t>通常は</t>
        </r>
        <r>
          <rPr>
            <sz val="10"/>
            <rFont val="Tahoma"/>
            <family val="2"/>
          </rPr>
          <t xml:space="preserve"> 95% </t>
        </r>
        <r>
          <rPr>
            <sz val="10"/>
            <rFont val="ＭＳ Ｐゴシック"/>
            <family val="3"/>
          </rPr>
          <t>信頼区間が使用されるが、それ以外の</t>
        </r>
        <r>
          <rPr>
            <sz val="10"/>
            <rFont val="Tahoma"/>
            <family val="2"/>
          </rPr>
          <t xml:space="preserve"> CI (90%</t>
        </r>
        <r>
          <rPr>
            <sz val="10"/>
            <rFont val="ＭＳ Ｐゴシック"/>
            <family val="3"/>
          </rPr>
          <t>、</t>
        </r>
        <r>
          <rPr>
            <sz val="10"/>
            <rFont val="Tahoma"/>
            <family val="2"/>
          </rPr>
          <t xml:space="preserve">99% </t>
        </r>
        <r>
          <rPr>
            <sz val="10"/>
            <rFont val="ＭＳ Ｐゴシック"/>
            <family val="3"/>
          </rPr>
          <t>など</t>
        </r>
        <r>
          <rPr>
            <sz val="10"/>
            <rFont val="Tahoma"/>
            <family val="2"/>
          </rPr>
          <t xml:space="preserve">) </t>
        </r>
        <r>
          <rPr>
            <sz val="10"/>
            <rFont val="ＭＳ Ｐゴシック"/>
            <family val="3"/>
          </rPr>
          <t xml:space="preserve">が望ましい場合もある。
</t>
        </r>
        <r>
          <rPr>
            <b/>
            <sz val="10"/>
            <rFont val="ＭＳ Ｐゴシック"/>
            <family val="3"/>
          </rPr>
          <t>カテゴリカル</t>
        </r>
        <r>
          <rPr>
            <b/>
            <sz val="10"/>
            <rFont val="Tahoma"/>
            <family val="2"/>
          </rPr>
          <t xml:space="preserve"> </t>
        </r>
        <r>
          <rPr>
            <b/>
            <sz val="10"/>
            <rFont val="ＭＳ Ｐゴシック"/>
            <family val="3"/>
          </rPr>
          <t>アウトカム</t>
        </r>
        <r>
          <rPr>
            <sz val="10"/>
            <rFont val="ＭＳ Ｐゴシック"/>
            <family val="3"/>
          </rPr>
          <t>では、信頼区間を求める式として直接法のウィルソン近似を用いる。この手法はサンプルサイズが小さい場合に適していて、確率の信頼区間が必ず</t>
        </r>
        <r>
          <rPr>
            <sz val="10"/>
            <rFont val="Tahoma"/>
            <family val="2"/>
          </rPr>
          <t xml:space="preserve"> 0% </t>
        </r>
        <r>
          <rPr>
            <sz val="10"/>
            <rFont val="ＭＳ Ｐゴシック"/>
            <family val="3"/>
          </rPr>
          <t>から</t>
        </r>
        <r>
          <rPr>
            <sz val="10"/>
            <rFont val="Tahoma"/>
            <family val="2"/>
          </rPr>
          <t xml:space="preserve"> 100% </t>
        </r>
        <r>
          <rPr>
            <sz val="10"/>
            <rFont val="ＭＳ Ｐゴシック"/>
            <family val="3"/>
          </rPr>
          <t>の範囲内に収まるようになっている。
カテゴリカル</t>
        </r>
        <r>
          <rPr>
            <sz val="10"/>
            <rFont val="Tahoma"/>
            <family val="2"/>
          </rPr>
          <t xml:space="preserve"> </t>
        </r>
        <r>
          <rPr>
            <sz val="10"/>
            <rFont val="ＭＳ Ｐゴシック"/>
            <family val="3"/>
          </rPr>
          <t>アウトカム用の式は、次の仮定のもとで成立する</t>
        </r>
        <r>
          <rPr>
            <sz val="10"/>
            <rFont val="Tahoma"/>
            <family val="2"/>
          </rPr>
          <t xml:space="preserve"> (</t>
        </r>
        <r>
          <rPr>
            <sz val="10"/>
            <rFont val="ＭＳ Ｐゴシック"/>
            <family val="3"/>
          </rPr>
          <t>ごく緩やかな仮定である</t>
        </r>
        <r>
          <rPr>
            <sz val="10"/>
            <rFont val="Tahoma"/>
            <family val="2"/>
          </rPr>
          <t>)</t>
        </r>
        <r>
          <rPr>
            <sz val="10"/>
            <rFont val="ＭＳ Ｐゴシック"/>
            <family val="3"/>
          </rPr>
          <t xml:space="preserve">。
</t>
        </r>
        <r>
          <rPr>
            <sz val="10"/>
            <rFont val="Tahoma"/>
            <family val="2"/>
          </rPr>
          <t xml:space="preserve">* </t>
        </r>
        <r>
          <rPr>
            <sz val="10"/>
            <rFont val="ＭＳ Ｐゴシック"/>
            <family val="3"/>
          </rPr>
          <t>曝露群に属する参加者は、対照群に属する参加者と同一人物ではなく、対になってもいない</t>
        </r>
        <r>
          <rPr>
            <sz val="10"/>
            <rFont val="Tahoma"/>
            <family val="2"/>
          </rPr>
          <t xml:space="preserve"> (</t>
        </r>
        <r>
          <rPr>
            <sz val="10"/>
            <rFont val="ＭＳ Ｐゴシック"/>
            <family val="3"/>
          </rPr>
          <t>つまり独立した参加者である</t>
        </r>
        <r>
          <rPr>
            <sz val="10"/>
            <rFont val="Tahoma"/>
            <family val="2"/>
          </rPr>
          <t>)</t>
        </r>
        <r>
          <rPr>
            <sz val="10"/>
            <rFont val="ＭＳ Ｐゴシック"/>
            <family val="3"/>
          </rPr>
          <t xml:space="preserve">。
</t>
        </r>
        <r>
          <rPr>
            <sz val="10"/>
            <rFont val="Tahoma"/>
            <family val="2"/>
          </rPr>
          <t xml:space="preserve">* </t>
        </r>
        <r>
          <rPr>
            <sz val="10"/>
            <rFont val="ＭＳ Ｐゴシック"/>
            <family val="3"/>
          </rPr>
          <t>根本的な分布は二項分布</t>
        </r>
        <r>
          <rPr>
            <sz val="10"/>
            <rFont val="Tahoma"/>
            <family val="2"/>
          </rPr>
          <t xml:space="preserve"> (</t>
        </r>
        <r>
          <rPr>
            <sz val="10"/>
            <rFont val="ＭＳ Ｐゴシック"/>
            <family val="3"/>
          </rPr>
          <t>割合の場合</t>
        </r>
        <r>
          <rPr>
            <sz val="10"/>
            <rFont val="Tahoma"/>
            <family val="2"/>
          </rPr>
          <t>)</t>
        </r>
        <r>
          <rPr>
            <sz val="10"/>
            <rFont val="ＭＳ Ｐゴシック"/>
            <family val="3"/>
          </rPr>
          <t>、またはポアソン分布</t>
        </r>
        <r>
          <rPr>
            <sz val="10"/>
            <rFont val="Tahoma"/>
            <family val="2"/>
          </rPr>
          <t xml:space="preserve"> (</t>
        </r>
        <r>
          <rPr>
            <sz val="10"/>
            <rFont val="ＭＳ Ｐゴシック"/>
            <family val="3"/>
          </rPr>
          <t>率の場合</t>
        </r>
        <r>
          <rPr>
            <sz val="10"/>
            <rFont val="Tahoma"/>
            <family val="2"/>
          </rPr>
          <t xml:space="preserve">) </t>
        </r>
        <r>
          <rPr>
            <sz val="10"/>
            <rFont val="ＭＳ Ｐゴシック"/>
            <family val="3"/>
          </rPr>
          <t xml:space="preserve">である。
</t>
        </r>
        <r>
          <rPr>
            <sz val="10"/>
            <rFont val="Tahoma"/>
            <family val="2"/>
          </rPr>
          <t xml:space="preserve">* </t>
        </r>
        <r>
          <rPr>
            <sz val="10"/>
            <rFont val="ＭＳ Ｐゴシック"/>
            <family val="3"/>
          </rPr>
          <t>各セルの数値は少なくとも</t>
        </r>
        <r>
          <rPr>
            <sz val="10"/>
            <rFont val="Tahoma"/>
            <family val="2"/>
          </rPr>
          <t xml:space="preserve"> 1 </t>
        </r>
        <r>
          <rPr>
            <sz val="10"/>
            <rFont val="ＭＳ Ｐゴシック"/>
            <family val="3"/>
          </rPr>
          <t xml:space="preserve">である。
</t>
        </r>
        <r>
          <rPr>
            <sz val="10"/>
            <rFont val="Tahoma"/>
            <family val="2"/>
          </rPr>
          <t xml:space="preserve">* </t>
        </r>
        <r>
          <rPr>
            <sz val="10"/>
            <rFont val="ＭＳ Ｐゴシック"/>
            <family val="3"/>
          </rPr>
          <t xml:space="preserve">クエスチョンが本質的に両側検定である。
</t>
        </r>
        <r>
          <rPr>
            <b/>
            <sz val="10"/>
            <rFont val="ＭＳ Ｐゴシック"/>
            <family val="3"/>
          </rPr>
          <t>連続アウトカム</t>
        </r>
        <r>
          <rPr>
            <sz val="10"/>
            <rFont val="ＭＳ Ｐゴシック"/>
            <family val="3"/>
          </rPr>
          <t>では、信頼区間を求める式として</t>
        </r>
        <r>
          <rPr>
            <sz val="10"/>
            <rFont val="Tahoma"/>
            <family val="2"/>
          </rPr>
          <t xml:space="preserve"> t-</t>
        </r>
        <r>
          <rPr>
            <sz val="10"/>
            <rFont val="ＭＳ Ｐゴシック"/>
            <family val="3"/>
          </rPr>
          <t>分布を用いる。この手法は</t>
        </r>
        <r>
          <rPr>
            <sz val="10"/>
            <rFont val="Tahoma"/>
            <family val="2"/>
          </rPr>
          <t xml:space="preserve"> 30</t>
        </r>
        <r>
          <rPr>
            <sz val="10"/>
            <rFont val="ＭＳ Ｐゴシック"/>
            <family val="3"/>
          </rPr>
          <t>名前後を上回るサンプルに適しているが、サンプルサイズが</t>
        </r>
        <r>
          <rPr>
            <sz val="10"/>
            <rFont val="Tahoma"/>
            <family val="2"/>
          </rPr>
          <t xml:space="preserve"> 30 </t>
        </r>
        <r>
          <rPr>
            <sz val="10"/>
            <rFont val="ＭＳ Ｐゴシック"/>
            <family val="3"/>
          </rPr>
          <t>名前後に及ばず、尚且つデータの分布に大きな異常がある場合には誤った結果が導かれる。
連続アウトカムに使用する式は、次の仮定のもとで成立する</t>
        </r>
        <r>
          <rPr>
            <sz val="10"/>
            <rFont val="Tahoma"/>
            <family val="2"/>
          </rPr>
          <t xml:space="preserve"> (</t>
        </r>
        <r>
          <rPr>
            <sz val="10"/>
            <rFont val="ＭＳ Ｐゴシック"/>
            <family val="3"/>
          </rPr>
          <t>ごく緩やかな仮定である</t>
        </r>
        <r>
          <rPr>
            <sz val="10"/>
            <rFont val="Tahoma"/>
            <family val="2"/>
          </rPr>
          <t>)</t>
        </r>
        <r>
          <rPr>
            <sz val="10"/>
            <rFont val="ＭＳ Ｐゴシック"/>
            <family val="3"/>
          </rPr>
          <t xml:space="preserve">。
</t>
        </r>
        <r>
          <rPr>
            <sz val="10"/>
            <rFont val="Tahoma"/>
            <family val="2"/>
          </rPr>
          <t xml:space="preserve">* </t>
        </r>
        <r>
          <rPr>
            <sz val="10"/>
            <rFont val="ＭＳ Ｐゴシック"/>
            <family val="3"/>
          </rPr>
          <t>各集団に、アウトカムが測定済みの人が少なくとも</t>
        </r>
        <r>
          <rPr>
            <sz val="10"/>
            <rFont val="Tahoma"/>
            <family val="2"/>
          </rPr>
          <t xml:space="preserve"> 30</t>
        </r>
        <r>
          <rPr>
            <sz val="10"/>
            <rFont val="ＭＳ Ｐゴシック"/>
            <family val="3"/>
          </rPr>
          <t xml:space="preserve">名いる。
</t>
        </r>
        <r>
          <rPr>
            <sz val="10"/>
            <rFont val="Tahoma"/>
            <family val="2"/>
          </rPr>
          <t xml:space="preserve">* </t>
        </r>
        <r>
          <rPr>
            <sz val="10"/>
            <rFont val="ＭＳ Ｐゴシック"/>
            <family val="3"/>
          </rPr>
          <t xml:space="preserve">根本的な分布が正常である。
</t>
        </r>
        <r>
          <rPr>
            <sz val="10"/>
            <rFont val="Tahoma"/>
            <family val="2"/>
          </rPr>
          <t xml:space="preserve">* </t>
        </r>
        <r>
          <rPr>
            <sz val="10"/>
            <rFont val="ＭＳ Ｐゴシック"/>
            <family val="3"/>
          </rPr>
          <t>クエスチョンが本質的に両側検定である。
この</t>
        </r>
        <r>
          <rPr>
            <b/>
            <sz val="10"/>
            <rFont val="ＭＳ Ｐゴシック"/>
            <family val="3"/>
          </rPr>
          <t>仮定</t>
        </r>
        <r>
          <rPr>
            <sz val="10"/>
            <rFont val="ＭＳ Ｐゴシック"/>
            <family val="3"/>
          </rPr>
          <t>が成立しない場合、観測間の相関性、根本的な分布、または片側検定を考慮に入れるための異なる統計的手法が別途必要となってくる。</t>
        </r>
      </text>
    </comment>
    <comment ref="F58" authorId="0">
      <text>
        <r>
          <rPr>
            <b/>
            <sz val="10"/>
            <rFont val="ＭＳ Ｐゴシック"/>
            <family val="3"/>
          </rPr>
          <t>発生
カテゴリカル・アウトカム</t>
        </r>
        <r>
          <rPr>
            <sz val="10"/>
            <rFont val="Tahoma"/>
            <family val="2"/>
          </rPr>
          <t xml:space="preserve"> (</t>
        </r>
        <r>
          <rPr>
            <sz val="10"/>
            <rFont val="ＭＳ Ｐゴシック"/>
            <family val="3"/>
          </rPr>
          <t>イベントなど</t>
        </r>
        <r>
          <rPr>
            <sz val="10"/>
            <rFont val="Tahoma"/>
            <family val="2"/>
          </rPr>
          <t xml:space="preserve">) </t>
        </r>
        <r>
          <rPr>
            <sz val="10"/>
            <rFont val="ＭＳ Ｐゴシック"/>
            <family val="3"/>
          </rPr>
          <t>では、発生はこのように人時あたりの率、または各集団における割合</t>
        </r>
        <r>
          <rPr>
            <sz val="10"/>
            <rFont val="Tahoma"/>
            <family val="2"/>
          </rPr>
          <t xml:space="preserve"> (0.0 </t>
        </r>
        <r>
          <rPr>
            <sz val="10"/>
            <rFont val="ＭＳ Ｐゴシック"/>
            <family val="3"/>
          </rPr>
          <t>から</t>
        </r>
        <r>
          <rPr>
            <sz val="10"/>
            <rFont val="Tahoma"/>
            <family val="2"/>
          </rPr>
          <t xml:space="preserve"> 1.0 </t>
        </r>
        <r>
          <rPr>
            <sz val="10"/>
            <rFont val="ＭＳ Ｐゴシック"/>
            <family val="3"/>
          </rPr>
          <t>の範囲内</t>
        </r>
        <r>
          <rPr>
            <sz val="10"/>
            <rFont val="Tahoma"/>
            <family val="2"/>
          </rPr>
          <t xml:space="preserve">) </t>
        </r>
        <r>
          <rPr>
            <sz val="10"/>
            <rFont val="ＭＳ Ｐゴシック"/>
            <family val="3"/>
          </rPr>
          <t xml:space="preserve">で表される。
</t>
        </r>
        <r>
          <rPr>
            <b/>
            <sz val="10"/>
            <rFont val="ＭＳ Ｐゴシック"/>
            <family val="3"/>
          </rPr>
          <t>連続アウトカム</t>
        </r>
        <r>
          <rPr>
            <sz val="10"/>
            <rFont val="ＭＳ Ｐゴシック"/>
            <family val="3"/>
          </rPr>
          <t>の場合</t>
        </r>
        <r>
          <rPr>
            <sz val="10"/>
            <rFont val="Tahoma"/>
            <family val="2"/>
          </rPr>
          <t xml:space="preserve"> (</t>
        </r>
        <r>
          <rPr>
            <sz val="10"/>
            <rFont val="ＭＳ Ｐゴシック"/>
            <family val="3"/>
          </rPr>
          <t>キロ単位の体重などの指標</t>
        </r>
        <r>
          <rPr>
            <sz val="10"/>
            <rFont val="Tahoma"/>
            <family val="2"/>
          </rPr>
          <t>)</t>
        </r>
        <r>
          <rPr>
            <sz val="10"/>
            <rFont val="ＭＳ Ｐゴシック"/>
            <family val="3"/>
          </rPr>
          <t>、発生は下側のパネルで平均値として表される。</t>
        </r>
        <r>
          <rPr>
            <sz val="8"/>
            <rFont val="Tahoma"/>
            <family val="2"/>
          </rPr>
          <t xml:space="preserve">
</t>
        </r>
      </text>
    </comment>
    <comment ref="L58" authorId="1">
      <text>
        <r>
          <rPr>
            <b/>
            <sz val="10"/>
            <rFont val="ＭＳ Ｐゴシック"/>
            <family val="3"/>
          </rPr>
          <t xml:space="preserve">介入の効果
</t>
        </r>
        <r>
          <rPr>
            <sz val="10"/>
            <rFont val="ＭＳ Ｐゴシック"/>
            <family val="3"/>
          </rPr>
          <t>ここで報告されている効果指標は、その他の要因による</t>
        </r>
        <r>
          <rPr>
            <b/>
            <sz val="10"/>
            <rFont val="ＭＳ Ｐゴシック"/>
            <family val="3"/>
          </rPr>
          <t>調整は一切されていない</t>
        </r>
        <r>
          <rPr>
            <sz val="10"/>
            <rFont val="ＭＳ Ｐゴシック"/>
            <family val="3"/>
          </rPr>
          <t>。著者によって年齢、性別、または施設による</t>
        </r>
        <r>
          <rPr>
            <b/>
            <sz val="10"/>
            <rFont val="ＭＳ Ｐゴシック"/>
            <family val="3"/>
          </rPr>
          <t>調整がなされた</t>
        </r>
        <r>
          <rPr>
            <sz val="10"/>
            <rFont val="ＭＳ Ｐゴシック"/>
            <family val="3"/>
          </rPr>
          <t>結果が報告された場合、その結果はここで計算されたものとは若干違ってくる可能性が高い。以下のパネルに報告されている結果を入力しよう。
クロスオーバー試験などのように、</t>
        </r>
        <r>
          <rPr>
            <sz val="10"/>
            <rFont val="Tahoma"/>
            <family val="2"/>
          </rPr>
          <t>2</t>
        </r>
        <r>
          <rPr>
            <sz val="10"/>
            <rFont val="ＭＳ Ｐゴシック"/>
            <family val="3"/>
          </rPr>
          <t>つの介入が同一の集団で実施される場合は、これらの解析手法が最も効率的であるとはいえず、</t>
        </r>
        <r>
          <rPr>
            <b/>
            <sz val="10"/>
            <rFont val="ＭＳ Ｐゴシック"/>
            <family val="3"/>
          </rPr>
          <t>相関性のある</t>
        </r>
        <r>
          <rPr>
            <sz val="10"/>
            <rFont val="ＭＳ Ｐゴシック"/>
            <family val="3"/>
          </rPr>
          <t>データに適した手法を使用すべきである。
絶対効果は人時の単位あたりの効果として表されるが、相対効果には単位がない。</t>
        </r>
      </text>
    </comment>
  </commentList>
</comments>
</file>

<file path=xl/comments4.xml><?xml version="1.0" encoding="utf-8"?>
<comments xmlns="http://schemas.openxmlformats.org/spreadsheetml/2006/main">
  <authors>
    <author>Uni user</author>
    <author>FMHS</author>
  </authors>
  <commentList>
    <comment ref="F59" authorId="0">
      <text>
        <r>
          <rPr>
            <b/>
            <sz val="10"/>
            <rFont val="Tahoma"/>
            <family val="2"/>
          </rPr>
          <t xml:space="preserve">EGO </t>
        </r>
        <r>
          <rPr>
            <sz val="10"/>
            <rFont val="ＭＳ Ｐゴシック"/>
            <family val="3"/>
          </rPr>
          <t>とは、曝露群における発生のことである。</t>
        </r>
        <r>
          <rPr>
            <sz val="10"/>
            <rFont val="Tahoma"/>
            <family val="2"/>
          </rPr>
          <t xml:space="preserve">
[</t>
        </r>
        <r>
          <rPr>
            <sz val="10"/>
            <rFont val="ＭＳ Ｐゴシック"/>
            <family val="3"/>
          </rPr>
          <t>つまり、</t>
        </r>
        <r>
          <rPr>
            <sz val="10"/>
            <rFont val="Tahoma"/>
            <family val="2"/>
          </rPr>
          <t>a / EG / T]</t>
        </r>
      </text>
    </comment>
    <comment ref="I59" authorId="0">
      <text>
        <r>
          <rPr>
            <sz val="10"/>
            <rFont val="Tahoma"/>
            <family val="2"/>
          </rPr>
          <t xml:space="preserve">CGO </t>
        </r>
        <r>
          <rPr>
            <sz val="10"/>
            <rFont val="ＭＳ Ｐゴシック"/>
            <family val="3"/>
          </rPr>
          <t>とは、対照群における発生</t>
        </r>
        <r>
          <rPr>
            <sz val="10"/>
            <rFont val="ＭＳ Ｐゴシック"/>
            <family val="3"/>
          </rPr>
          <t xml:space="preserve">のことである。
</t>
        </r>
        <r>
          <rPr>
            <sz val="10"/>
            <rFont val="Tahoma"/>
            <family val="2"/>
          </rPr>
          <t xml:space="preserve">
[</t>
        </r>
        <r>
          <rPr>
            <sz val="10"/>
            <rFont val="ＭＳ Ｐゴシック"/>
            <family val="3"/>
          </rPr>
          <t>つまり</t>
        </r>
        <r>
          <rPr>
            <sz val="10"/>
            <rFont val="Tahoma"/>
            <family val="2"/>
          </rPr>
          <t xml:space="preserve"> b / CG / T] </t>
        </r>
      </text>
    </comment>
    <comment ref="L59" authorId="0">
      <text>
        <r>
          <rPr>
            <b/>
            <sz val="10"/>
            <rFont val="ＭＳ Ｐゴシック"/>
            <family val="3"/>
          </rPr>
          <t>相対効果</t>
        </r>
        <r>
          <rPr>
            <sz val="10"/>
            <rFont val="ＭＳ Ｐゴシック"/>
            <family val="3"/>
          </rPr>
          <t xml:space="preserve">とは、
</t>
        </r>
        <r>
          <rPr>
            <sz val="10"/>
            <rFont val="Tahoma"/>
            <family val="2"/>
          </rPr>
          <t xml:space="preserve">- </t>
        </r>
        <r>
          <rPr>
            <sz val="10"/>
            <rFont val="ＭＳ Ｐゴシック"/>
            <family val="3"/>
          </rPr>
          <t>割合</t>
        </r>
        <r>
          <rPr>
            <sz val="10"/>
            <rFont val="Tahoma"/>
            <family val="2"/>
          </rPr>
          <t xml:space="preserve"> (</t>
        </r>
        <r>
          <rPr>
            <sz val="10"/>
            <rFont val="ＭＳ Ｐゴシック"/>
            <family val="3"/>
          </rPr>
          <t>いわゆるリスク比</t>
        </r>
        <r>
          <rPr>
            <sz val="10"/>
            <rFont val="Tahoma"/>
            <family val="2"/>
          </rPr>
          <t xml:space="preserve">) </t>
        </r>
        <r>
          <rPr>
            <sz val="10"/>
            <rFont val="ＭＳ Ｐゴシック"/>
            <family val="3"/>
          </rPr>
          <t>または率</t>
        </r>
        <r>
          <rPr>
            <sz val="10"/>
            <rFont val="Tahoma"/>
            <family val="2"/>
          </rPr>
          <t xml:space="preserve"> (</t>
        </r>
        <r>
          <rPr>
            <sz val="10"/>
            <rFont val="ＭＳ Ｐゴシック"/>
            <family val="3"/>
          </rPr>
          <t>いわゆる率比</t>
        </r>
        <r>
          <rPr>
            <sz val="10"/>
            <rFont val="Tahoma"/>
            <family val="2"/>
          </rPr>
          <t xml:space="preserve">) </t>
        </r>
        <r>
          <rPr>
            <sz val="10"/>
            <rFont val="ＭＳ Ｐゴシック"/>
            <family val="3"/>
          </rPr>
          <t>を比較する場合は</t>
        </r>
        <r>
          <rPr>
            <b/>
            <sz val="10"/>
            <rFont val="ＭＳ Ｐゴシック"/>
            <family val="3"/>
          </rPr>
          <t>相対リスク</t>
        </r>
        <r>
          <rPr>
            <sz val="10"/>
            <rFont val="ＭＳ Ｐゴシック"/>
            <family val="3"/>
          </rPr>
          <t xml:space="preserve">のことを指し、
</t>
        </r>
        <r>
          <rPr>
            <sz val="10"/>
            <rFont val="Tahoma"/>
            <family val="2"/>
          </rPr>
          <t xml:space="preserve">- </t>
        </r>
        <r>
          <rPr>
            <sz val="10"/>
            <rFont val="ＭＳ Ｐゴシック"/>
            <family val="3"/>
          </rPr>
          <t>平均値を比較する場合は</t>
        </r>
        <r>
          <rPr>
            <b/>
            <sz val="10"/>
            <rFont val="ＭＳ Ｐゴシック"/>
            <family val="3"/>
          </rPr>
          <t>相対平均</t>
        </r>
        <r>
          <rPr>
            <sz val="10"/>
            <rFont val="Tahoma"/>
            <family val="2"/>
          </rPr>
          <t xml:space="preserve"> (RM) </t>
        </r>
        <r>
          <rPr>
            <sz val="10"/>
            <rFont val="ＭＳ Ｐゴシック"/>
            <family val="3"/>
          </rPr>
          <t>のことを指す。</t>
        </r>
        <r>
          <rPr>
            <sz val="8"/>
            <rFont val="Tahoma"/>
            <family val="2"/>
          </rPr>
          <t xml:space="preserve">
</t>
        </r>
      </text>
    </comment>
    <comment ref="O59" authorId="0">
      <text>
        <r>
          <rPr>
            <b/>
            <sz val="10"/>
            <rFont val="ＭＳ Ｐゴシック"/>
            <family val="3"/>
          </rPr>
          <t>絶対効果</t>
        </r>
        <r>
          <rPr>
            <sz val="10"/>
            <rFont val="ＭＳ Ｐゴシック"/>
            <family val="3"/>
          </rPr>
          <t>とは</t>
        </r>
        <r>
          <rPr>
            <sz val="10"/>
            <rFont val="Tahoma"/>
            <family val="2"/>
          </rPr>
          <t xml:space="preserve">
- </t>
        </r>
        <r>
          <rPr>
            <sz val="10"/>
            <rFont val="ＭＳ Ｐゴシック"/>
            <family val="3"/>
          </rPr>
          <t>割合または率を比較する場合は</t>
        </r>
        <r>
          <rPr>
            <b/>
            <sz val="10"/>
            <rFont val="ＭＳ Ｐゴシック"/>
            <family val="3"/>
          </rPr>
          <t>リスク差</t>
        </r>
        <r>
          <rPr>
            <sz val="10"/>
            <rFont val="Tahoma"/>
            <family val="2"/>
          </rPr>
          <t xml:space="preserve"> (RD)
- </t>
        </r>
        <r>
          <rPr>
            <sz val="10"/>
            <rFont val="ＭＳ Ｐゴシック"/>
            <family val="3"/>
          </rPr>
          <t>平均値を比較する場合は</t>
        </r>
        <r>
          <rPr>
            <b/>
            <sz val="10"/>
            <rFont val="ＭＳ Ｐゴシック"/>
            <family val="3"/>
          </rPr>
          <t>平均差</t>
        </r>
        <r>
          <rPr>
            <sz val="10"/>
            <rFont val="Tahoma"/>
            <family val="2"/>
          </rPr>
          <t xml:space="preserve"> (MD)
</t>
        </r>
        <r>
          <rPr>
            <sz val="10"/>
            <rFont val="ＭＳ Ｐゴシック"/>
            <family val="3"/>
          </rPr>
          <t>対象アウトカムが「</t>
        </r>
        <r>
          <rPr>
            <b/>
            <sz val="10"/>
            <rFont val="ＭＳ Ｐゴシック"/>
            <family val="3"/>
          </rPr>
          <t>有害イベント</t>
        </r>
        <r>
          <rPr>
            <sz val="10"/>
            <rFont val="ＭＳ Ｐゴシック"/>
            <family val="3"/>
          </rPr>
          <t>」</t>
        </r>
        <r>
          <rPr>
            <sz val="10"/>
            <rFont val="Tahoma"/>
            <family val="2"/>
          </rPr>
          <t>(</t>
        </r>
        <r>
          <rPr>
            <sz val="10"/>
            <rFont val="ＭＳ Ｐゴシック"/>
            <family val="3"/>
          </rPr>
          <t>疾患など</t>
        </r>
        <r>
          <rPr>
            <sz val="10"/>
            <rFont val="Tahoma"/>
            <family val="2"/>
          </rPr>
          <t xml:space="preserve">) </t>
        </r>
        <r>
          <rPr>
            <sz val="10"/>
            <rFont val="ＭＳ Ｐゴシック"/>
            <family val="3"/>
          </rPr>
          <t xml:space="preserve">である場合、絶対効果が
</t>
        </r>
        <r>
          <rPr>
            <sz val="10"/>
            <rFont val="Tahoma"/>
            <family val="2"/>
          </rPr>
          <t xml:space="preserve">- </t>
        </r>
        <r>
          <rPr>
            <b/>
            <sz val="10"/>
            <rFont val="ＭＳ Ｐゴシック"/>
            <family val="3"/>
          </rPr>
          <t>負の値</t>
        </r>
        <r>
          <rPr>
            <sz val="10"/>
            <rFont val="ＭＳ Ｐゴシック"/>
            <family val="3"/>
          </rPr>
          <t xml:space="preserve">を取る場合、介入は対照に勝り、
</t>
        </r>
        <r>
          <rPr>
            <sz val="10"/>
            <rFont val="Tahoma"/>
            <family val="2"/>
          </rPr>
          <t xml:space="preserve">- </t>
        </r>
        <r>
          <rPr>
            <b/>
            <sz val="10"/>
            <rFont val="ＭＳ Ｐゴシック"/>
            <family val="3"/>
          </rPr>
          <t>正の値</t>
        </r>
        <r>
          <rPr>
            <sz val="10"/>
            <rFont val="ＭＳ Ｐゴシック"/>
            <family val="3"/>
          </rPr>
          <t>を取る場合、介入は対照に劣る。
対照アウトカムが</t>
        </r>
        <r>
          <rPr>
            <b/>
            <sz val="10"/>
            <rFont val="ＭＳ Ｐゴシック"/>
            <family val="3"/>
          </rPr>
          <t>利益</t>
        </r>
        <r>
          <rPr>
            <sz val="10"/>
            <rFont val="Tahoma"/>
            <family val="2"/>
          </rPr>
          <t xml:space="preserve"> (</t>
        </r>
        <r>
          <rPr>
            <sz val="10"/>
            <rFont val="ＭＳ Ｐゴシック"/>
            <family val="3"/>
          </rPr>
          <t>可動性の改善など</t>
        </r>
        <r>
          <rPr>
            <sz val="10"/>
            <rFont val="Tahoma"/>
            <family val="2"/>
          </rPr>
          <t xml:space="preserve">) </t>
        </r>
        <r>
          <rPr>
            <sz val="10"/>
            <rFont val="ＭＳ Ｐゴシック"/>
            <family val="3"/>
          </rPr>
          <t xml:space="preserve">である場合、絶対効果が
</t>
        </r>
        <r>
          <rPr>
            <sz val="10"/>
            <rFont val="Tahoma"/>
            <family val="2"/>
          </rPr>
          <t xml:space="preserve">- </t>
        </r>
        <r>
          <rPr>
            <b/>
            <sz val="10"/>
            <rFont val="ＭＳ Ｐゴシック"/>
            <family val="3"/>
          </rPr>
          <t>負の値</t>
        </r>
        <r>
          <rPr>
            <sz val="10"/>
            <rFont val="ＭＳ Ｐゴシック"/>
            <family val="3"/>
          </rPr>
          <t xml:space="preserve">を取る場合、介入は対照に劣り、
</t>
        </r>
        <r>
          <rPr>
            <sz val="10"/>
            <rFont val="Tahoma"/>
            <family val="2"/>
          </rPr>
          <t xml:space="preserve">- </t>
        </r>
        <r>
          <rPr>
            <b/>
            <sz val="10"/>
            <rFont val="ＭＳ Ｐゴシック"/>
            <family val="3"/>
          </rPr>
          <t>正の値</t>
        </r>
        <r>
          <rPr>
            <sz val="10"/>
            <rFont val="ＭＳ Ｐゴシック"/>
            <family val="3"/>
          </rPr>
          <t>を取る場合、介入は対照に勝る。</t>
        </r>
        <r>
          <rPr>
            <sz val="8"/>
            <rFont val="Tahoma"/>
            <family val="2"/>
          </rPr>
          <t xml:space="preserve">
</t>
        </r>
      </text>
    </comment>
    <comment ref="D62" authorId="0">
      <text>
        <r>
          <rPr>
            <sz val="10"/>
            <rFont val="ＭＳ Ｐゴシック"/>
            <family val="3"/>
          </rPr>
          <t>治療企図解析</t>
        </r>
        <r>
          <rPr>
            <sz val="10"/>
            <rFont val="Tahoma"/>
            <family val="2"/>
          </rPr>
          <t xml:space="preserve"> (ITT </t>
        </r>
        <r>
          <rPr>
            <sz val="10"/>
            <rFont val="ＭＳ Ｐゴシック"/>
            <family val="3"/>
          </rPr>
          <t>解析</t>
        </r>
        <r>
          <rPr>
            <sz val="10"/>
            <rFont val="Tahoma"/>
            <family val="2"/>
          </rPr>
          <t xml:space="preserve">) </t>
        </r>
        <r>
          <rPr>
            <sz val="10"/>
            <rFont val="ＭＳ Ｐゴシック"/>
            <family val="3"/>
          </rPr>
          <t>では、誰が実際に治療を受け、誰が治療を受けなかったかにかかわらず、最初に曝露群および対照群に</t>
        </r>
        <r>
          <rPr>
            <b/>
            <sz val="10"/>
            <rFont val="ＭＳ Ｐゴシック"/>
            <family val="3"/>
          </rPr>
          <t>割り付けられた人数</t>
        </r>
        <r>
          <rPr>
            <sz val="10"/>
            <rFont val="ＭＳ Ｐゴシック"/>
            <family val="3"/>
          </rPr>
          <t>を使用し、分母には脱落者が含まれる</t>
        </r>
        <r>
          <rPr>
            <sz val="10"/>
            <rFont val="Tahoma"/>
            <family val="2"/>
          </rPr>
          <t xml:space="preserve"> (EG)</t>
        </r>
        <r>
          <rPr>
            <sz val="10"/>
            <rFont val="ＭＳ Ｐゴシック"/>
            <family val="3"/>
          </rPr>
          <t>。</t>
        </r>
        <r>
          <rPr>
            <sz val="10"/>
            <rFont val="Tahoma"/>
            <family val="2"/>
          </rPr>
          <t xml:space="preserve"> 
</t>
        </r>
      </text>
    </comment>
    <comment ref="D65" authorId="0">
      <text>
        <r>
          <rPr>
            <sz val="10"/>
            <rFont val="ＭＳ Ｐゴシック"/>
            <family val="3"/>
          </rPr>
          <t>実治療に基づく解析</t>
        </r>
        <r>
          <rPr>
            <sz val="10"/>
            <rFont val="Tahoma"/>
            <family val="2"/>
          </rPr>
          <t xml:space="preserve"> (OT </t>
        </r>
        <r>
          <rPr>
            <sz val="10"/>
            <rFont val="ＭＳ Ｐゴシック"/>
            <family val="3"/>
          </rPr>
          <t>解析</t>
        </r>
        <r>
          <rPr>
            <sz val="10"/>
            <rFont val="Tahoma"/>
            <family val="2"/>
          </rPr>
          <t xml:space="preserve">) </t>
        </r>
        <r>
          <rPr>
            <sz val="10"/>
            <rFont val="ＭＳ Ｐゴシック"/>
            <family val="3"/>
          </rPr>
          <t>では、</t>
        </r>
        <r>
          <rPr>
            <b/>
            <sz val="10"/>
            <rFont val="ＭＳ Ｐゴシック"/>
            <family val="3"/>
          </rPr>
          <t>割り付けられた治療を受けた</t>
        </r>
        <r>
          <rPr>
            <sz val="10"/>
            <rFont val="ＭＳ Ｐゴシック"/>
            <family val="3"/>
          </rPr>
          <t>人のみを対象とし、研究中に脱落した人や、フォローアップが不完全な人は除外される。この解析の結果は、治療企図解析</t>
        </r>
        <r>
          <rPr>
            <sz val="10"/>
            <rFont val="Tahoma"/>
            <family val="2"/>
          </rPr>
          <t xml:space="preserve"> (ITT</t>
        </r>
        <r>
          <rPr>
            <sz val="10"/>
            <rFont val="ＭＳ Ｐゴシック"/>
            <family val="3"/>
          </rPr>
          <t>解析</t>
        </r>
        <r>
          <rPr>
            <sz val="10"/>
            <rFont val="Tahoma"/>
            <family val="2"/>
          </rPr>
          <t xml:space="preserve">) </t>
        </r>
        <r>
          <rPr>
            <sz val="10"/>
            <rFont val="ＭＳ Ｐゴシック"/>
            <family val="3"/>
          </rPr>
          <t>と比較して信頼性が低いとみなされる。</t>
        </r>
      </text>
    </comment>
    <comment ref="D68" authorId="0">
      <text>
        <r>
          <rPr>
            <sz val="10"/>
            <rFont val="ＭＳ Ｐゴシック"/>
            <family val="3"/>
          </rPr>
          <t>連続アウトカムの場合、フォローアップからの脱落者についてはスコアが存在しないため、</t>
        </r>
        <r>
          <rPr>
            <b/>
            <sz val="10"/>
            <rFont val="ＭＳ Ｐゴシック"/>
            <family val="3"/>
          </rPr>
          <t>治療企図解析は実施できない</t>
        </r>
        <r>
          <rPr>
            <sz val="10"/>
            <rFont val="ＭＳ Ｐゴシック"/>
            <family val="3"/>
          </rPr>
          <t>。解析の対象となる集団</t>
        </r>
        <r>
          <rPr>
            <sz val="10"/>
            <rFont val="Tahoma"/>
            <family val="2"/>
          </rPr>
          <t>'n'</t>
        </r>
        <r>
          <rPr>
            <sz val="10"/>
            <rFont val="ＭＳ Ｐゴシック"/>
            <family val="3"/>
          </rPr>
          <t>は、フォローアップが完了した人たちである。フォローアップまでの時間についてはここでは無関係である。
ここで使用している解析手法では、平均値が</t>
        </r>
        <r>
          <rPr>
            <b/>
            <sz val="10"/>
            <rFont val="ＭＳ Ｐゴシック"/>
            <family val="3"/>
          </rPr>
          <t>正規分布</t>
        </r>
        <r>
          <rPr>
            <sz val="10"/>
            <rFont val="ＭＳ Ｐゴシック"/>
            <family val="3"/>
          </rPr>
          <t>であると仮定しているか、あるいはその人数</t>
        </r>
        <r>
          <rPr>
            <sz val="10"/>
            <rFont val="Tahoma"/>
            <family val="2"/>
          </rPr>
          <t xml:space="preserve"> (&gt;~30) </t>
        </r>
        <r>
          <rPr>
            <sz val="10"/>
            <rFont val="ＭＳ Ｐゴシック"/>
            <family val="3"/>
          </rPr>
          <t>であれば平均値に関する誤差が正規分布であると想定するのに十分であると仮定している。それ以外の場合、非対称データ、または非正規分布のデータに対応できる別の統計的手法を使用すべきである。</t>
        </r>
        <r>
          <rPr>
            <sz val="10"/>
            <rFont val="Tahoma"/>
            <family val="2"/>
          </rPr>
          <t xml:space="preserve">
</t>
        </r>
      </text>
    </comment>
    <comment ref="G57" authorId="0">
      <text>
        <r>
          <rPr>
            <sz val="10"/>
            <rFont val="ＭＳ Ｐゴシック"/>
            <family val="3"/>
          </rPr>
          <t>通常は</t>
        </r>
        <r>
          <rPr>
            <sz val="10"/>
            <rFont val="Tahoma"/>
            <family val="2"/>
          </rPr>
          <t xml:space="preserve"> 95% </t>
        </r>
        <r>
          <rPr>
            <sz val="10"/>
            <rFont val="ＭＳ Ｐゴシック"/>
            <family val="3"/>
          </rPr>
          <t>信頼区間が使用されるが、それ以外の</t>
        </r>
        <r>
          <rPr>
            <sz val="10"/>
            <rFont val="Tahoma"/>
            <family val="2"/>
          </rPr>
          <t xml:space="preserve"> CI (90%</t>
        </r>
        <r>
          <rPr>
            <sz val="10"/>
            <rFont val="ＭＳ Ｐゴシック"/>
            <family val="3"/>
          </rPr>
          <t>、</t>
        </r>
        <r>
          <rPr>
            <sz val="10"/>
            <rFont val="Tahoma"/>
            <family val="2"/>
          </rPr>
          <t xml:space="preserve">99% </t>
        </r>
        <r>
          <rPr>
            <sz val="10"/>
            <rFont val="ＭＳ Ｐゴシック"/>
            <family val="3"/>
          </rPr>
          <t>など</t>
        </r>
        <r>
          <rPr>
            <sz val="10"/>
            <rFont val="Tahoma"/>
            <family val="2"/>
          </rPr>
          <t xml:space="preserve">) </t>
        </r>
        <r>
          <rPr>
            <sz val="10"/>
            <rFont val="ＭＳ Ｐゴシック"/>
            <family val="3"/>
          </rPr>
          <t xml:space="preserve">が望ましい場合もある。
</t>
        </r>
        <r>
          <rPr>
            <b/>
            <sz val="10"/>
            <rFont val="ＭＳ Ｐゴシック"/>
            <family val="3"/>
          </rPr>
          <t>カテゴリカル</t>
        </r>
        <r>
          <rPr>
            <b/>
            <sz val="10"/>
            <rFont val="Tahoma"/>
            <family val="2"/>
          </rPr>
          <t xml:space="preserve"> </t>
        </r>
        <r>
          <rPr>
            <b/>
            <sz val="10"/>
            <rFont val="ＭＳ Ｐゴシック"/>
            <family val="3"/>
          </rPr>
          <t>アウトカム</t>
        </r>
        <r>
          <rPr>
            <sz val="10"/>
            <rFont val="ＭＳ Ｐゴシック"/>
            <family val="3"/>
          </rPr>
          <t>では、信頼区間を求める式として直接法のウィルソン近似を用いる。この手法はサンプルサイズが小さい場合に適していて、確率の信頼区間が必ず</t>
        </r>
        <r>
          <rPr>
            <sz val="10"/>
            <rFont val="Tahoma"/>
            <family val="2"/>
          </rPr>
          <t xml:space="preserve"> 0% </t>
        </r>
        <r>
          <rPr>
            <sz val="10"/>
            <rFont val="ＭＳ Ｐゴシック"/>
            <family val="3"/>
          </rPr>
          <t>から</t>
        </r>
        <r>
          <rPr>
            <sz val="10"/>
            <rFont val="Tahoma"/>
            <family val="2"/>
          </rPr>
          <t xml:space="preserve"> 100% </t>
        </r>
        <r>
          <rPr>
            <sz val="10"/>
            <rFont val="ＭＳ Ｐゴシック"/>
            <family val="3"/>
          </rPr>
          <t>の範囲内に収まるようになっている。
カテゴリカル</t>
        </r>
        <r>
          <rPr>
            <sz val="10"/>
            <rFont val="Tahoma"/>
            <family val="2"/>
          </rPr>
          <t xml:space="preserve"> </t>
        </r>
        <r>
          <rPr>
            <sz val="10"/>
            <rFont val="ＭＳ Ｐゴシック"/>
            <family val="3"/>
          </rPr>
          <t>アウトカム用の式は、次の仮定のもとで成立する</t>
        </r>
        <r>
          <rPr>
            <sz val="10"/>
            <rFont val="Tahoma"/>
            <family val="2"/>
          </rPr>
          <t xml:space="preserve"> (</t>
        </r>
        <r>
          <rPr>
            <sz val="10"/>
            <rFont val="ＭＳ Ｐゴシック"/>
            <family val="3"/>
          </rPr>
          <t>ごく緩やかな仮定である</t>
        </r>
        <r>
          <rPr>
            <sz val="10"/>
            <rFont val="Tahoma"/>
            <family val="2"/>
          </rPr>
          <t>)</t>
        </r>
        <r>
          <rPr>
            <sz val="10"/>
            <rFont val="ＭＳ Ｐゴシック"/>
            <family val="3"/>
          </rPr>
          <t xml:space="preserve">。
</t>
        </r>
        <r>
          <rPr>
            <sz val="10"/>
            <rFont val="Tahoma"/>
            <family val="2"/>
          </rPr>
          <t xml:space="preserve">* </t>
        </r>
        <r>
          <rPr>
            <sz val="10"/>
            <rFont val="ＭＳ Ｐゴシック"/>
            <family val="3"/>
          </rPr>
          <t>曝露群に属する参加者は、対照群に属する参加者と同一人物ではなく、対になってもいない</t>
        </r>
        <r>
          <rPr>
            <sz val="10"/>
            <rFont val="Tahoma"/>
            <family val="2"/>
          </rPr>
          <t xml:space="preserve"> (</t>
        </r>
        <r>
          <rPr>
            <sz val="10"/>
            <rFont val="ＭＳ Ｐゴシック"/>
            <family val="3"/>
          </rPr>
          <t>つまり独立した参加者である</t>
        </r>
        <r>
          <rPr>
            <sz val="10"/>
            <rFont val="Tahoma"/>
            <family val="2"/>
          </rPr>
          <t>)</t>
        </r>
        <r>
          <rPr>
            <sz val="10"/>
            <rFont val="ＭＳ Ｐゴシック"/>
            <family val="3"/>
          </rPr>
          <t xml:space="preserve">。
</t>
        </r>
        <r>
          <rPr>
            <sz val="10"/>
            <rFont val="Tahoma"/>
            <family val="2"/>
          </rPr>
          <t xml:space="preserve">* </t>
        </r>
        <r>
          <rPr>
            <sz val="10"/>
            <rFont val="ＭＳ Ｐゴシック"/>
            <family val="3"/>
          </rPr>
          <t>根本的な分布は二項分布</t>
        </r>
        <r>
          <rPr>
            <sz val="10"/>
            <rFont val="Tahoma"/>
            <family val="2"/>
          </rPr>
          <t xml:space="preserve"> (</t>
        </r>
        <r>
          <rPr>
            <sz val="10"/>
            <rFont val="ＭＳ Ｐゴシック"/>
            <family val="3"/>
          </rPr>
          <t>割合の場合</t>
        </r>
        <r>
          <rPr>
            <sz val="10"/>
            <rFont val="Tahoma"/>
            <family val="2"/>
          </rPr>
          <t>)</t>
        </r>
        <r>
          <rPr>
            <sz val="10"/>
            <rFont val="ＭＳ Ｐゴシック"/>
            <family val="3"/>
          </rPr>
          <t>、またはポアソン分布</t>
        </r>
        <r>
          <rPr>
            <sz val="10"/>
            <rFont val="Tahoma"/>
            <family val="2"/>
          </rPr>
          <t xml:space="preserve"> (</t>
        </r>
        <r>
          <rPr>
            <sz val="10"/>
            <rFont val="ＭＳ Ｐゴシック"/>
            <family val="3"/>
          </rPr>
          <t>率の場合</t>
        </r>
        <r>
          <rPr>
            <sz val="10"/>
            <rFont val="Tahoma"/>
            <family val="2"/>
          </rPr>
          <t xml:space="preserve">) </t>
        </r>
        <r>
          <rPr>
            <sz val="10"/>
            <rFont val="ＭＳ Ｐゴシック"/>
            <family val="3"/>
          </rPr>
          <t xml:space="preserve">である。
</t>
        </r>
        <r>
          <rPr>
            <sz val="10"/>
            <rFont val="Tahoma"/>
            <family val="2"/>
          </rPr>
          <t xml:space="preserve">* </t>
        </r>
        <r>
          <rPr>
            <sz val="10"/>
            <rFont val="ＭＳ Ｐゴシック"/>
            <family val="3"/>
          </rPr>
          <t>各セルの数値は少なくとも</t>
        </r>
        <r>
          <rPr>
            <sz val="10"/>
            <rFont val="Tahoma"/>
            <family val="2"/>
          </rPr>
          <t xml:space="preserve"> 1 </t>
        </r>
        <r>
          <rPr>
            <sz val="10"/>
            <rFont val="ＭＳ Ｐゴシック"/>
            <family val="3"/>
          </rPr>
          <t xml:space="preserve">である。
</t>
        </r>
        <r>
          <rPr>
            <sz val="10"/>
            <rFont val="Tahoma"/>
            <family val="2"/>
          </rPr>
          <t xml:space="preserve">* </t>
        </r>
        <r>
          <rPr>
            <sz val="10"/>
            <rFont val="ＭＳ Ｐゴシック"/>
            <family val="3"/>
          </rPr>
          <t xml:space="preserve">クエスチョンが本質的に両側検定である。
</t>
        </r>
        <r>
          <rPr>
            <b/>
            <sz val="10"/>
            <rFont val="ＭＳ Ｐゴシック"/>
            <family val="3"/>
          </rPr>
          <t>連続アウトカム</t>
        </r>
        <r>
          <rPr>
            <sz val="10"/>
            <rFont val="ＭＳ Ｐゴシック"/>
            <family val="3"/>
          </rPr>
          <t>では、信頼区間を求める式として</t>
        </r>
        <r>
          <rPr>
            <sz val="10"/>
            <rFont val="Tahoma"/>
            <family val="2"/>
          </rPr>
          <t xml:space="preserve"> t-</t>
        </r>
        <r>
          <rPr>
            <sz val="10"/>
            <rFont val="ＭＳ Ｐゴシック"/>
            <family val="3"/>
          </rPr>
          <t>分布を用いる。この手法は</t>
        </r>
        <r>
          <rPr>
            <sz val="10"/>
            <rFont val="Tahoma"/>
            <family val="2"/>
          </rPr>
          <t xml:space="preserve"> 30</t>
        </r>
        <r>
          <rPr>
            <sz val="10"/>
            <rFont val="ＭＳ Ｐゴシック"/>
            <family val="3"/>
          </rPr>
          <t>名前後を上回るサンプルに適しているが、サンプルサイズが</t>
        </r>
        <r>
          <rPr>
            <sz val="10"/>
            <rFont val="Tahoma"/>
            <family val="2"/>
          </rPr>
          <t xml:space="preserve"> 30 </t>
        </r>
        <r>
          <rPr>
            <sz val="10"/>
            <rFont val="ＭＳ Ｐゴシック"/>
            <family val="3"/>
          </rPr>
          <t>名前後に及ばず、尚且つデータの分布に大きな異常がある場合には誤った結果が導かれる。
連続アウトカムに使用する式は、次の仮定のもとで成立する</t>
        </r>
        <r>
          <rPr>
            <sz val="10"/>
            <rFont val="Tahoma"/>
            <family val="2"/>
          </rPr>
          <t xml:space="preserve"> (</t>
        </r>
        <r>
          <rPr>
            <sz val="10"/>
            <rFont val="ＭＳ Ｐゴシック"/>
            <family val="3"/>
          </rPr>
          <t>ごく緩やかな仮定である</t>
        </r>
        <r>
          <rPr>
            <sz val="10"/>
            <rFont val="Tahoma"/>
            <family val="2"/>
          </rPr>
          <t>)</t>
        </r>
        <r>
          <rPr>
            <sz val="10"/>
            <rFont val="ＭＳ Ｐゴシック"/>
            <family val="3"/>
          </rPr>
          <t xml:space="preserve">。
</t>
        </r>
        <r>
          <rPr>
            <sz val="10"/>
            <rFont val="Tahoma"/>
            <family val="2"/>
          </rPr>
          <t xml:space="preserve">* </t>
        </r>
        <r>
          <rPr>
            <sz val="10"/>
            <rFont val="ＭＳ Ｐゴシック"/>
            <family val="3"/>
          </rPr>
          <t>各集団に、アウトカムが測定済みの人が少なくとも</t>
        </r>
        <r>
          <rPr>
            <sz val="10"/>
            <rFont val="Tahoma"/>
            <family val="2"/>
          </rPr>
          <t xml:space="preserve"> 30</t>
        </r>
        <r>
          <rPr>
            <sz val="10"/>
            <rFont val="ＭＳ Ｐゴシック"/>
            <family val="3"/>
          </rPr>
          <t xml:space="preserve">名いる。
</t>
        </r>
        <r>
          <rPr>
            <sz val="10"/>
            <rFont val="Tahoma"/>
            <family val="2"/>
          </rPr>
          <t xml:space="preserve">* </t>
        </r>
        <r>
          <rPr>
            <sz val="10"/>
            <rFont val="ＭＳ Ｐゴシック"/>
            <family val="3"/>
          </rPr>
          <t xml:space="preserve">根本的な分布が正常である。
</t>
        </r>
        <r>
          <rPr>
            <sz val="10"/>
            <rFont val="Tahoma"/>
            <family val="2"/>
          </rPr>
          <t xml:space="preserve">* </t>
        </r>
        <r>
          <rPr>
            <sz val="10"/>
            <rFont val="ＭＳ Ｐゴシック"/>
            <family val="3"/>
          </rPr>
          <t>クエスチョンが本質的に両側検定である。
この</t>
        </r>
        <r>
          <rPr>
            <b/>
            <sz val="10"/>
            <rFont val="ＭＳ Ｐゴシック"/>
            <family val="3"/>
          </rPr>
          <t>仮定</t>
        </r>
        <r>
          <rPr>
            <sz val="10"/>
            <rFont val="ＭＳ Ｐゴシック"/>
            <family val="3"/>
          </rPr>
          <t>が成立しない場合、観測間の相関性、根本的な分布、または片側検定を考慮に入れるための異なる統計的手法が別途必要となってくる。</t>
        </r>
      </text>
    </comment>
    <comment ref="C35" authorId="0">
      <text>
        <r>
          <rPr>
            <sz val="10"/>
            <rFont val="ＭＳ Ｐゴシック"/>
            <family val="3"/>
          </rPr>
          <t>カテゴリカル</t>
        </r>
        <r>
          <rPr>
            <sz val="10"/>
            <rFont val="Tahoma"/>
            <family val="2"/>
          </rPr>
          <t xml:space="preserve"> </t>
        </r>
        <r>
          <rPr>
            <sz val="10"/>
            <rFont val="ＭＳ Ｐゴシック"/>
            <family val="3"/>
          </rPr>
          <t>アウトカムの場合、参加者は当該アウトカムを有するか有さないかの二択になる。</t>
        </r>
        <r>
          <rPr>
            <sz val="10"/>
            <rFont val="Tahoma"/>
            <family val="2"/>
          </rPr>
          <t xml:space="preserve">a </t>
        </r>
        <r>
          <rPr>
            <sz val="10"/>
            <rFont val="ＭＳ Ｐゴシック"/>
            <family val="3"/>
          </rPr>
          <t>および</t>
        </r>
        <r>
          <rPr>
            <sz val="10"/>
            <rFont val="Tahoma"/>
            <family val="2"/>
          </rPr>
          <t xml:space="preserve"> b </t>
        </r>
        <r>
          <rPr>
            <sz val="10"/>
            <rFont val="ＭＳ Ｐゴシック"/>
            <family val="3"/>
          </rPr>
          <t>に数値を入力すること。また、提供されていれば</t>
        </r>
        <r>
          <rPr>
            <sz val="10"/>
            <rFont val="Tahoma"/>
            <family val="2"/>
          </rPr>
          <t xml:space="preserve"> c </t>
        </r>
        <r>
          <rPr>
            <sz val="10"/>
            <rFont val="ＭＳ Ｐゴシック"/>
            <family val="3"/>
          </rPr>
          <t>および</t>
        </r>
        <r>
          <rPr>
            <sz val="10"/>
            <rFont val="Tahoma"/>
            <family val="2"/>
          </rPr>
          <t xml:space="preserve"> d </t>
        </r>
        <r>
          <rPr>
            <sz val="10"/>
            <rFont val="ＭＳ Ｐゴシック"/>
            <family val="3"/>
          </rPr>
          <t>にも数値を入力すること。
イベントの数を数える場合</t>
        </r>
        <r>
          <rPr>
            <sz val="10"/>
            <rFont val="Tahoma"/>
            <family val="2"/>
          </rPr>
          <t xml:space="preserve"> (1</t>
        </r>
        <r>
          <rPr>
            <sz val="10"/>
            <rFont val="ＭＳ Ｐゴシック"/>
            <family val="3"/>
          </rPr>
          <t>人あたりの転倒の回数など</t>
        </r>
        <r>
          <rPr>
            <sz val="10"/>
            <rFont val="Tahoma"/>
            <family val="2"/>
          </rPr>
          <t xml:space="preserve">) </t>
        </r>
        <r>
          <rPr>
            <sz val="10"/>
            <rFont val="ＭＳ Ｐゴシック"/>
            <family val="3"/>
          </rPr>
          <t>などでは使用しないこと。こういったデータには異なる手法が必要となる。</t>
        </r>
      </text>
    </comment>
    <comment ref="C43" authorId="0">
      <text>
        <r>
          <rPr>
            <sz val="10"/>
            <rFont val="ＭＳ Ｐゴシック"/>
            <family val="3"/>
          </rPr>
          <t>連続アウトカムは、計数以外の測定単位</t>
        </r>
        <r>
          <rPr>
            <sz val="10"/>
            <rFont val="Tahoma"/>
            <family val="2"/>
          </rPr>
          <t xml:space="preserve"> (</t>
        </r>
        <r>
          <rPr>
            <sz val="10"/>
            <rFont val="ＭＳ Ｐゴシック"/>
            <family val="3"/>
          </rPr>
          <t>体重</t>
        </r>
        <r>
          <rPr>
            <sz val="10"/>
            <rFont val="Tahoma"/>
            <family val="2"/>
          </rPr>
          <t xml:space="preserve"> (kg)</t>
        </r>
        <r>
          <rPr>
            <sz val="10"/>
            <rFont val="ＭＳ Ｐゴシック"/>
            <family val="3"/>
          </rPr>
          <t>、血圧</t>
        </r>
        <r>
          <rPr>
            <sz val="10"/>
            <rFont val="Tahoma"/>
            <family val="2"/>
          </rPr>
          <t xml:space="preserve"> (mmHg)</t>
        </r>
        <r>
          <rPr>
            <sz val="10"/>
            <rFont val="ＭＳ Ｐゴシック"/>
            <family val="3"/>
          </rPr>
          <t>、またはテストスコア</t>
        </r>
        <r>
          <rPr>
            <sz val="10"/>
            <rFont val="Tahoma"/>
            <family val="2"/>
          </rPr>
          <t xml:space="preserve"> (%) </t>
        </r>
        <r>
          <rPr>
            <sz val="10"/>
            <rFont val="ＭＳ Ｐゴシック"/>
            <family val="3"/>
          </rPr>
          <t>など</t>
        </r>
        <r>
          <rPr>
            <sz val="10"/>
            <rFont val="Tahoma"/>
            <family val="2"/>
          </rPr>
          <t xml:space="preserve">) </t>
        </r>
        <r>
          <rPr>
            <sz val="10"/>
            <rFont val="ＭＳ Ｐゴシック"/>
            <family val="3"/>
          </rPr>
          <t>によって測定する指標である。各集団ごとに、平均値に加え、標準偏差または標準誤差を入力すること。
中央値は、ここで使用している手法には不適切であるため、使用しないこと。</t>
        </r>
      </text>
    </comment>
    <comment ref="F53" authorId="1">
      <text>
        <r>
          <rPr>
            <b/>
            <sz val="10"/>
            <rFont val="ＭＳ Ｐゴシック"/>
            <family val="3"/>
          </rPr>
          <t>率</t>
        </r>
        <r>
          <rPr>
            <sz val="10"/>
            <rFont val="ＭＳ Ｐゴシック"/>
            <family val="3"/>
          </rPr>
          <t>を求めたい場合は</t>
        </r>
        <r>
          <rPr>
            <sz val="10"/>
            <rFont val="Tahoma"/>
            <family val="2"/>
          </rPr>
          <t xml:space="preserve"> (</t>
        </r>
        <r>
          <rPr>
            <sz val="10"/>
            <rFont val="ＭＳ Ｐゴシック"/>
            <family val="3"/>
          </rPr>
          <t>発生率研究などにおいて</t>
        </r>
        <r>
          <rPr>
            <sz val="10"/>
            <rFont val="Tahoma"/>
            <family val="2"/>
          </rPr>
          <t>)</t>
        </r>
        <r>
          <rPr>
            <sz val="10"/>
            <rFont val="ＭＳ Ｐゴシック"/>
            <family val="3"/>
          </rPr>
          <t xml:space="preserve">、各集団ごとに、提示される時間単位で平均的なフォローアップ期間を入力すること。
</t>
        </r>
        <r>
          <rPr>
            <b/>
            <sz val="10"/>
            <rFont val="ＭＳ Ｐゴシック"/>
            <family val="3"/>
          </rPr>
          <t>割合</t>
        </r>
        <r>
          <rPr>
            <sz val="10"/>
            <rFont val="ＭＳ Ｐゴシック"/>
            <family val="3"/>
          </rPr>
          <t>を求めたい場合は</t>
        </r>
        <r>
          <rPr>
            <sz val="10"/>
            <rFont val="Tahoma"/>
            <family val="2"/>
          </rPr>
          <t xml:space="preserve"> (</t>
        </r>
        <r>
          <rPr>
            <sz val="10"/>
            <rFont val="ＭＳ Ｐゴシック"/>
            <family val="3"/>
          </rPr>
          <t>リスクや有病割合など</t>
        </r>
        <r>
          <rPr>
            <sz val="10"/>
            <rFont val="Tahoma"/>
            <family val="2"/>
          </rPr>
          <t>)</t>
        </r>
        <r>
          <rPr>
            <sz val="10"/>
            <rFont val="ＭＳ Ｐゴシック"/>
            <family val="3"/>
          </rPr>
          <t>、次の項目で、どれだけの人について結果を報告するのかを選択すること。</t>
        </r>
      </text>
    </comment>
    <comment ref="R58" authorId="0">
      <text>
        <r>
          <rPr>
            <b/>
            <sz val="10"/>
            <rFont val="ＭＳ Ｐゴシック"/>
            <family val="3"/>
          </rPr>
          <t>治療必要数</t>
        </r>
        <r>
          <rPr>
            <b/>
            <sz val="10"/>
            <rFont val="Tahoma"/>
            <family val="2"/>
          </rPr>
          <t xml:space="preserve"> (NNT)
</t>
        </r>
        <r>
          <rPr>
            <sz val="10"/>
            <rFont val="Tahoma"/>
            <family val="2"/>
          </rPr>
          <t xml:space="preserve">
NNT </t>
        </r>
        <r>
          <rPr>
            <sz val="10"/>
            <rFont val="ＭＳ Ｐゴシック"/>
            <family val="3"/>
          </rPr>
          <t>とは、対象アウトカムを</t>
        </r>
        <r>
          <rPr>
            <sz val="10"/>
            <rFont val="Tahoma"/>
            <family val="2"/>
          </rPr>
          <t xml:space="preserve"> 1 </t>
        </r>
        <r>
          <rPr>
            <sz val="10"/>
            <rFont val="ＭＳ Ｐゴシック"/>
            <family val="3"/>
          </rPr>
          <t>件減らす、または増やすのに、ある</t>
        </r>
        <r>
          <rPr>
            <sz val="10"/>
            <rFont val="Tahoma"/>
            <family val="2"/>
          </rPr>
          <t xml:space="preserve"> 1 </t>
        </r>
        <r>
          <rPr>
            <sz val="10"/>
            <rFont val="ＭＳ Ｐゴシック"/>
            <family val="3"/>
          </rPr>
          <t>単位の時間にわたってどれだけの数の参加者を当該介入</t>
        </r>
        <r>
          <rPr>
            <sz val="10"/>
            <rFont val="Tahoma"/>
            <family val="2"/>
          </rPr>
          <t>/</t>
        </r>
        <r>
          <rPr>
            <sz val="10"/>
            <rFont val="ＭＳ Ｐゴシック"/>
            <family val="3"/>
          </rPr>
          <t>曝露によって治療する必要があるのかを示したもので、これが対照群向けの介入</t>
        </r>
        <r>
          <rPr>
            <sz val="10"/>
            <rFont val="Tahoma"/>
            <family val="2"/>
          </rPr>
          <t>/</t>
        </r>
        <r>
          <rPr>
            <sz val="10"/>
            <rFont val="ＭＳ Ｐゴシック"/>
            <family val="3"/>
          </rPr>
          <t xml:space="preserve">曝露による治療と比較される。
</t>
        </r>
        <r>
          <rPr>
            <sz val="10"/>
            <rFont val="Tahoma"/>
            <family val="2"/>
          </rPr>
          <t xml:space="preserve">NNT </t>
        </r>
        <r>
          <rPr>
            <sz val="10"/>
            <rFont val="ＭＳ Ｐゴシック"/>
            <family val="3"/>
          </rPr>
          <t>が負の値をとった場合は介入が対照よりも優れており、</t>
        </r>
        <r>
          <rPr>
            <sz val="10"/>
            <rFont val="Tahoma"/>
            <family val="2"/>
          </rPr>
          <t>NNT</t>
        </r>
        <r>
          <rPr>
            <sz val="10"/>
            <rFont val="ＭＳ Ｐゴシック"/>
            <family val="3"/>
          </rPr>
          <t>が正の値をとった場合は対照が介入よりもすぐれていることを意味する</t>
        </r>
        <r>
          <rPr>
            <sz val="10"/>
            <rFont val="Tahoma"/>
            <family val="2"/>
          </rPr>
          <t xml:space="preserve"> (</t>
        </r>
        <r>
          <rPr>
            <sz val="10"/>
            <rFont val="ＭＳ Ｐゴシック"/>
            <family val="3"/>
          </rPr>
          <t>ただし、対象アウトカムが有害事象である場合</t>
        </r>
        <r>
          <rPr>
            <sz val="10"/>
            <rFont val="Tahoma"/>
            <family val="2"/>
          </rPr>
          <t>)</t>
        </r>
        <r>
          <rPr>
            <sz val="10"/>
            <rFont val="ＭＳ Ｐゴシック"/>
            <family val="3"/>
          </rPr>
          <t xml:space="preserve">。
</t>
        </r>
        <r>
          <rPr>
            <sz val="10"/>
            <rFont val="Tahoma"/>
            <family val="2"/>
          </rPr>
          <t xml:space="preserve">NNT </t>
        </r>
        <r>
          <rPr>
            <sz val="10"/>
            <rFont val="ＭＳ Ｐゴシック"/>
            <family val="3"/>
          </rPr>
          <t>は絶対効果</t>
        </r>
        <r>
          <rPr>
            <sz val="10"/>
            <rFont val="Tahoma"/>
            <family val="2"/>
          </rPr>
          <t xml:space="preserve"> (</t>
        </r>
        <r>
          <rPr>
            <sz val="10"/>
            <rFont val="ＭＳ Ｐゴシック"/>
            <family val="3"/>
          </rPr>
          <t>リスク差</t>
        </r>
        <r>
          <rPr>
            <sz val="10"/>
            <rFont val="Tahoma"/>
            <family val="2"/>
          </rPr>
          <t xml:space="preserve">) </t>
        </r>
        <r>
          <rPr>
            <sz val="10"/>
            <rFont val="ＭＳ Ｐゴシック"/>
            <family val="3"/>
          </rPr>
          <t xml:space="preserve">の逆数である。
</t>
        </r>
        <r>
          <rPr>
            <sz val="10"/>
            <rFont val="Tahoma"/>
            <family val="2"/>
          </rPr>
          <t xml:space="preserve">NNT = 1/(EGO-CGO) </t>
        </r>
      </text>
    </comment>
    <comment ref="F58" authorId="0">
      <text>
        <r>
          <rPr>
            <b/>
            <sz val="10"/>
            <rFont val="ＭＳ Ｐゴシック"/>
            <family val="3"/>
          </rPr>
          <t>発生
カテゴリカル・アウトカム</t>
        </r>
        <r>
          <rPr>
            <sz val="10"/>
            <rFont val="Tahoma"/>
            <family val="2"/>
          </rPr>
          <t xml:space="preserve"> (</t>
        </r>
        <r>
          <rPr>
            <sz val="10"/>
            <rFont val="ＭＳ Ｐゴシック"/>
            <family val="3"/>
          </rPr>
          <t>イベントなど</t>
        </r>
        <r>
          <rPr>
            <sz val="10"/>
            <rFont val="Tahoma"/>
            <family val="2"/>
          </rPr>
          <t xml:space="preserve">) </t>
        </r>
        <r>
          <rPr>
            <sz val="10"/>
            <rFont val="ＭＳ Ｐゴシック"/>
            <family val="3"/>
          </rPr>
          <t>では、発生はこのように人時あたりの率、または各集団における割合</t>
        </r>
        <r>
          <rPr>
            <sz val="10"/>
            <rFont val="Tahoma"/>
            <family val="2"/>
          </rPr>
          <t xml:space="preserve"> (0.0 </t>
        </r>
        <r>
          <rPr>
            <sz val="10"/>
            <rFont val="ＭＳ Ｐゴシック"/>
            <family val="3"/>
          </rPr>
          <t>から</t>
        </r>
        <r>
          <rPr>
            <sz val="10"/>
            <rFont val="Tahoma"/>
            <family val="2"/>
          </rPr>
          <t xml:space="preserve"> 1.0 </t>
        </r>
        <r>
          <rPr>
            <sz val="10"/>
            <rFont val="ＭＳ Ｐゴシック"/>
            <family val="3"/>
          </rPr>
          <t>の範囲内</t>
        </r>
        <r>
          <rPr>
            <sz val="10"/>
            <rFont val="Tahoma"/>
            <family val="2"/>
          </rPr>
          <t xml:space="preserve">) </t>
        </r>
        <r>
          <rPr>
            <sz val="10"/>
            <rFont val="ＭＳ Ｐゴシック"/>
            <family val="3"/>
          </rPr>
          <t xml:space="preserve">で表される。
</t>
        </r>
        <r>
          <rPr>
            <b/>
            <sz val="10"/>
            <rFont val="ＭＳ Ｐゴシック"/>
            <family val="3"/>
          </rPr>
          <t>連続アウトカム</t>
        </r>
        <r>
          <rPr>
            <sz val="10"/>
            <rFont val="ＭＳ Ｐゴシック"/>
            <family val="3"/>
          </rPr>
          <t>の場合</t>
        </r>
        <r>
          <rPr>
            <sz val="10"/>
            <rFont val="Tahoma"/>
            <family val="2"/>
          </rPr>
          <t xml:space="preserve"> (</t>
        </r>
        <r>
          <rPr>
            <sz val="10"/>
            <rFont val="ＭＳ Ｐゴシック"/>
            <family val="3"/>
          </rPr>
          <t>キロ単位の体重などの指標</t>
        </r>
        <r>
          <rPr>
            <sz val="10"/>
            <rFont val="Tahoma"/>
            <family val="2"/>
          </rPr>
          <t>)</t>
        </r>
        <r>
          <rPr>
            <sz val="10"/>
            <rFont val="ＭＳ Ｐゴシック"/>
            <family val="3"/>
          </rPr>
          <t>、発生は下側のパネルで平均値として表される。</t>
        </r>
        <r>
          <rPr>
            <sz val="8"/>
            <rFont val="Tahoma"/>
            <family val="2"/>
          </rPr>
          <t xml:space="preserve">
</t>
        </r>
      </text>
    </comment>
    <comment ref="L58" authorId="1">
      <text>
        <r>
          <rPr>
            <b/>
            <sz val="10"/>
            <rFont val="ＭＳ Ｐゴシック"/>
            <family val="3"/>
          </rPr>
          <t xml:space="preserve">介入の効果
</t>
        </r>
        <r>
          <rPr>
            <sz val="10"/>
            <rFont val="ＭＳ Ｐゴシック"/>
            <family val="3"/>
          </rPr>
          <t>ここで報告されている効果指標は、その他の要因による</t>
        </r>
        <r>
          <rPr>
            <b/>
            <sz val="10"/>
            <rFont val="ＭＳ Ｐゴシック"/>
            <family val="3"/>
          </rPr>
          <t>調整は一切されていない</t>
        </r>
        <r>
          <rPr>
            <sz val="10"/>
            <rFont val="ＭＳ Ｐゴシック"/>
            <family val="3"/>
          </rPr>
          <t>。著者によって年齢、性別、または施設による</t>
        </r>
        <r>
          <rPr>
            <b/>
            <sz val="10"/>
            <rFont val="ＭＳ Ｐゴシック"/>
            <family val="3"/>
          </rPr>
          <t>調整がなされた</t>
        </r>
        <r>
          <rPr>
            <sz val="10"/>
            <rFont val="ＭＳ Ｐゴシック"/>
            <family val="3"/>
          </rPr>
          <t>結果が報告された場合、その結果はここで計算されたものとは若干違ってくる可能性が高い。以下のパネルに報告されている結果を入力しよう。
クロスオーバー試験などのように、</t>
        </r>
        <r>
          <rPr>
            <sz val="10"/>
            <rFont val="Tahoma"/>
            <family val="2"/>
          </rPr>
          <t>2</t>
        </r>
        <r>
          <rPr>
            <sz val="10"/>
            <rFont val="ＭＳ Ｐゴシック"/>
            <family val="3"/>
          </rPr>
          <t>つの介入が同一の集団で実施される場合は、これらの解析手法が最も効率的であるとはいえず、</t>
        </r>
        <r>
          <rPr>
            <b/>
            <sz val="10"/>
            <rFont val="ＭＳ Ｐゴシック"/>
            <family val="3"/>
          </rPr>
          <t>相関性のある</t>
        </r>
        <r>
          <rPr>
            <sz val="10"/>
            <rFont val="ＭＳ Ｐゴシック"/>
            <family val="3"/>
          </rPr>
          <t>データに適した手法を使用すべきである。
絶対効果は人時の単位あたりの効果として表されるが、相対効果には単位がない。</t>
        </r>
      </text>
    </comment>
  </commentList>
</comments>
</file>

<file path=xl/comments5.xml><?xml version="1.0" encoding="utf-8"?>
<comments xmlns="http://schemas.openxmlformats.org/spreadsheetml/2006/main">
  <authors>
    <author>Rod Jackson</author>
    <author>Uni user</author>
    <author>FMHS</author>
  </authors>
  <commentList>
    <comment ref="B4" authorId="0">
      <text>
        <r>
          <rPr>
            <b/>
            <sz val="12"/>
            <rFont val="Geneva"/>
            <family val="2"/>
          </rPr>
          <t xml:space="preserve">RAMMBO:
</t>
        </r>
        <r>
          <rPr>
            <sz val="10"/>
            <rFont val="ＭＳ Ｐゴシック"/>
            <family val="3"/>
          </rPr>
          <t xml:space="preserve">質を左右する主な特徴の頭文字をとったものである。
</t>
        </r>
        <r>
          <rPr>
            <sz val="10"/>
            <rFont val="Geneva"/>
            <family val="2"/>
          </rPr>
          <t xml:space="preserve">- </t>
        </r>
        <r>
          <rPr>
            <sz val="10"/>
            <rFont val="ＭＳ Ｐゴシック"/>
            <family val="3"/>
          </rPr>
          <t>だれを</t>
        </r>
        <r>
          <rPr>
            <sz val="10"/>
            <rFont val="Geneva"/>
            <family val="2"/>
          </rPr>
          <t xml:space="preserve"> </t>
        </r>
        <r>
          <rPr>
            <b/>
            <sz val="10"/>
            <rFont val="Geneva"/>
            <family val="2"/>
          </rPr>
          <t>R</t>
        </r>
        <r>
          <rPr>
            <sz val="10"/>
            <rFont val="Geneva"/>
            <family val="2"/>
          </rPr>
          <t>epresent (</t>
        </r>
        <r>
          <rPr>
            <sz val="10"/>
            <rFont val="ＭＳ Ｐゴシック"/>
            <family val="3"/>
          </rPr>
          <t>代表</t>
        </r>
        <r>
          <rPr>
            <sz val="10"/>
            <rFont val="Geneva"/>
            <family val="2"/>
          </rPr>
          <t xml:space="preserve">) </t>
        </r>
        <r>
          <rPr>
            <sz val="10"/>
            <rFont val="ＭＳ Ｐゴシック"/>
            <family val="3"/>
          </rPr>
          <t xml:space="preserve">しているのか。
</t>
        </r>
        <r>
          <rPr>
            <sz val="10"/>
            <rFont val="Geneva"/>
            <family val="2"/>
          </rPr>
          <t xml:space="preserve">- </t>
        </r>
        <r>
          <rPr>
            <sz val="10"/>
            <rFont val="ＭＳ Ｐゴシック"/>
            <family val="3"/>
          </rPr>
          <t>どのように</t>
        </r>
        <r>
          <rPr>
            <sz val="10"/>
            <rFont val="Geneva"/>
            <family val="2"/>
          </rPr>
          <t xml:space="preserve"> </t>
        </r>
        <r>
          <rPr>
            <b/>
            <sz val="10"/>
            <rFont val="Geneva"/>
            <family val="2"/>
          </rPr>
          <t>A</t>
        </r>
        <r>
          <rPr>
            <sz val="10"/>
            <rFont val="Geneva"/>
            <family val="2"/>
          </rPr>
          <t>llocate (</t>
        </r>
        <r>
          <rPr>
            <sz val="10"/>
            <rFont val="ＭＳ Ｐゴシック"/>
            <family val="3"/>
          </rPr>
          <t>割り付け</t>
        </r>
        <r>
          <rPr>
            <sz val="10"/>
            <rFont val="Geneva"/>
            <family val="2"/>
          </rPr>
          <t xml:space="preserve">) </t>
        </r>
        <r>
          <rPr>
            <sz val="10"/>
            <rFont val="ＭＳ Ｐゴシック"/>
            <family val="3"/>
          </rPr>
          <t xml:space="preserve">されているのか。
</t>
        </r>
        <r>
          <rPr>
            <sz val="10"/>
            <rFont val="Geneva"/>
            <family val="2"/>
          </rPr>
          <t xml:space="preserve">- </t>
        </r>
        <r>
          <rPr>
            <sz val="10"/>
            <rFont val="ＭＳ Ｐゴシック"/>
            <family val="3"/>
          </rPr>
          <t>適切に</t>
        </r>
        <r>
          <rPr>
            <sz val="10"/>
            <rFont val="Geneva"/>
            <family val="2"/>
          </rPr>
          <t xml:space="preserve"> </t>
        </r>
        <r>
          <rPr>
            <b/>
            <sz val="10"/>
            <rFont val="Geneva"/>
            <family val="2"/>
          </rPr>
          <t>M</t>
        </r>
        <r>
          <rPr>
            <sz val="10"/>
            <rFont val="Geneva"/>
            <family val="2"/>
          </rPr>
          <t>aintain (</t>
        </r>
        <r>
          <rPr>
            <sz val="10"/>
            <rFont val="ＭＳ Ｐゴシック"/>
            <family val="3"/>
          </rPr>
          <t>維持</t>
        </r>
        <r>
          <rPr>
            <sz val="10"/>
            <rFont val="Geneva"/>
            <family val="2"/>
          </rPr>
          <t xml:space="preserve">) </t>
        </r>
        <r>
          <rPr>
            <sz val="10"/>
            <rFont val="ＭＳ Ｐゴシック"/>
            <family val="3"/>
          </rPr>
          <t xml:space="preserve">されているか。
</t>
        </r>
        <r>
          <rPr>
            <sz val="10"/>
            <rFont val="Geneva"/>
            <family val="2"/>
          </rPr>
          <t xml:space="preserve">- </t>
        </r>
        <r>
          <rPr>
            <sz val="10"/>
            <rFont val="ＭＳ Ｐゴシック"/>
            <family val="3"/>
          </rPr>
          <t>正確に</t>
        </r>
        <r>
          <rPr>
            <sz val="10"/>
            <rFont val="Geneva"/>
            <family val="2"/>
          </rPr>
          <t xml:space="preserve"> </t>
        </r>
        <r>
          <rPr>
            <b/>
            <sz val="10"/>
            <rFont val="Geneva"/>
            <family val="2"/>
          </rPr>
          <t>M</t>
        </r>
        <r>
          <rPr>
            <sz val="10"/>
            <rFont val="Geneva"/>
            <family val="2"/>
          </rPr>
          <t>easurement (</t>
        </r>
        <r>
          <rPr>
            <sz val="10"/>
            <rFont val="ＭＳ Ｐゴシック"/>
            <family val="3"/>
          </rPr>
          <t>測定</t>
        </r>
        <r>
          <rPr>
            <sz val="10"/>
            <rFont val="Geneva"/>
            <family val="2"/>
          </rPr>
          <t xml:space="preserve">) </t>
        </r>
        <r>
          <rPr>
            <sz val="10"/>
            <rFont val="ＭＳ Ｐゴシック"/>
            <family val="3"/>
          </rPr>
          <t xml:space="preserve">され、尚且つそれが
</t>
        </r>
        <r>
          <rPr>
            <sz val="10"/>
            <rFont val="Geneva"/>
            <family val="2"/>
          </rPr>
          <t xml:space="preserve">- </t>
        </r>
        <r>
          <rPr>
            <b/>
            <sz val="10"/>
            <rFont val="Geneva"/>
            <family val="2"/>
          </rPr>
          <t>B</t>
        </r>
        <r>
          <rPr>
            <sz val="10"/>
            <rFont val="Geneva"/>
            <family val="2"/>
          </rPr>
          <t>lind (</t>
        </r>
        <r>
          <rPr>
            <sz val="10"/>
            <rFont val="ＭＳ Ｐゴシック"/>
            <family val="3"/>
          </rPr>
          <t>盲検化</t>
        </r>
        <r>
          <rPr>
            <sz val="10"/>
            <rFont val="Geneva"/>
            <family val="2"/>
          </rPr>
          <t xml:space="preserve">) </t>
        </r>
        <r>
          <rPr>
            <sz val="10"/>
            <rFont val="ＭＳ Ｐゴシック"/>
            <family val="3"/>
          </rPr>
          <t>されているか、または</t>
        </r>
        <r>
          <rPr>
            <b/>
            <sz val="10"/>
            <rFont val="Geneva"/>
            <family val="2"/>
          </rPr>
          <t xml:space="preserve"> O</t>
        </r>
        <r>
          <rPr>
            <sz val="10"/>
            <rFont val="Geneva"/>
            <family val="2"/>
          </rPr>
          <t>bjective (</t>
        </r>
        <r>
          <rPr>
            <sz val="10"/>
            <rFont val="ＭＳ Ｐゴシック"/>
            <family val="3"/>
          </rPr>
          <t>客観的</t>
        </r>
        <r>
          <rPr>
            <sz val="10"/>
            <rFont val="Geneva"/>
            <family val="2"/>
          </rPr>
          <t xml:space="preserve">) </t>
        </r>
        <r>
          <rPr>
            <sz val="10"/>
            <rFont val="ＭＳ Ｐゴシック"/>
            <family val="3"/>
          </rPr>
          <t>か。</t>
        </r>
      </text>
    </comment>
    <comment ref="C4" authorId="1">
      <text>
        <r>
          <rPr>
            <sz val="10"/>
            <rFont val="ＭＳ Ｐゴシック"/>
            <family val="3"/>
          </rPr>
          <t>研究の各側面の質を評価し、等級を付ける。</t>
        </r>
        <r>
          <rPr>
            <sz val="10"/>
            <rFont val="Tahoma"/>
            <family val="2"/>
          </rPr>
          <t xml:space="preserve">
</t>
        </r>
        <r>
          <rPr>
            <b/>
            <sz val="12"/>
            <rFont val="Tahoma"/>
            <family val="2"/>
          </rPr>
          <t>+</t>
        </r>
        <r>
          <rPr>
            <sz val="10"/>
            <rFont val="Tahoma"/>
            <family val="2"/>
          </rPr>
          <t xml:space="preserve">   </t>
        </r>
        <r>
          <rPr>
            <sz val="10"/>
            <rFont val="ＭＳ Ｐゴシック"/>
            <family val="3"/>
          </rPr>
          <t>良</t>
        </r>
        <r>
          <rPr>
            <sz val="10"/>
            <rFont val="Tahoma"/>
            <family val="2"/>
          </rPr>
          <t xml:space="preserve">: </t>
        </r>
        <r>
          <rPr>
            <sz val="10"/>
            <rFont val="ＭＳ Ｐゴシック"/>
            <family val="3"/>
          </rPr>
          <t>良く報告されており、信頼できる。</t>
        </r>
        <r>
          <rPr>
            <sz val="10"/>
            <rFont val="Tahoma"/>
            <family val="2"/>
          </rPr>
          <t xml:space="preserve">
</t>
        </r>
        <r>
          <rPr>
            <b/>
            <sz val="12"/>
            <rFont val="Tahoma"/>
            <family val="2"/>
          </rPr>
          <t xml:space="preserve">x </t>
        </r>
        <r>
          <rPr>
            <sz val="12"/>
            <rFont val="Tahoma"/>
            <family val="2"/>
          </rPr>
          <t xml:space="preserve">  </t>
        </r>
        <r>
          <rPr>
            <sz val="10"/>
            <rFont val="ＭＳ Ｐゴシック"/>
            <family val="3"/>
          </rPr>
          <t>不良：研究に信頼性がなく、有用性が低い。</t>
        </r>
        <r>
          <rPr>
            <sz val="10"/>
            <rFont val="Tahoma"/>
            <family val="2"/>
          </rPr>
          <t xml:space="preserve"> 
</t>
        </r>
        <r>
          <rPr>
            <b/>
            <sz val="12"/>
            <rFont val="ＭＳ Ｐゴシック"/>
            <family val="3"/>
          </rPr>
          <t>？</t>
        </r>
        <r>
          <rPr>
            <sz val="10"/>
            <rFont val="Tahoma"/>
            <family val="2"/>
          </rPr>
          <t xml:space="preserve">  </t>
        </r>
        <r>
          <rPr>
            <sz val="10"/>
            <rFont val="ＭＳ Ｐゴシック"/>
            <family val="3"/>
          </rPr>
          <t>不明、未報告</t>
        </r>
        <r>
          <rPr>
            <sz val="10"/>
            <rFont val="Tahoma"/>
            <family val="2"/>
          </rPr>
          <t xml:space="preserve"> - </t>
        </r>
        <r>
          <rPr>
            <sz val="10"/>
            <rFont val="ＭＳ Ｐゴシック"/>
            <family val="3"/>
          </rPr>
          <t>この側面を評価するのに必要な情報がない。</t>
        </r>
        <r>
          <rPr>
            <sz val="8"/>
            <rFont val="Tahoma"/>
            <family val="2"/>
          </rPr>
          <t xml:space="preserve">
</t>
        </r>
        <r>
          <rPr>
            <b/>
            <sz val="12"/>
            <rFont val="Tahoma"/>
            <family val="2"/>
          </rPr>
          <t xml:space="preserve">na </t>
        </r>
        <r>
          <rPr>
            <sz val="12"/>
            <rFont val="Tahoma"/>
            <family val="2"/>
          </rPr>
          <t xml:space="preserve"> </t>
        </r>
        <r>
          <rPr>
            <sz val="10"/>
            <rFont val="ＭＳ Ｐゴシック"/>
            <family val="3"/>
          </rPr>
          <t>該当なし</t>
        </r>
        <r>
          <rPr>
            <sz val="10"/>
            <rFont val="Tahoma"/>
            <family val="2"/>
          </rPr>
          <t xml:space="preserve"> - </t>
        </r>
        <r>
          <rPr>
            <sz val="10"/>
            <rFont val="ＭＳ Ｐゴシック"/>
            <family val="3"/>
          </rPr>
          <t>当該研究デザインとの関連性がない質問など</t>
        </r>
        <r>
          <rPr>
            <sz val="8"/>
            <rFont val="Tahoma"/>
            <family val="2"/>
          </rPr>
          <t xml:space="preserve"> </t>
        </r>
      </text>
    </comment>
    <comment ref="B33" authorId="2">
      <text>
        <r>
          <rPr>
            <sz val="10"/>
            <rFont val="ＭＳ Ｐゴシック"/>
            <family val="3"/>
          </rPr>
          <t>上記の</t>
        </r>
        <r>
          <rPr>
            <b/>
            <sz val="10"/>
            <rFont val="ＭＳ Ｐゴシック"/>
            <family val="3"/>
          </rPr>
          <t>緑色</t>
        </r>
        <r>
          <rPr>
            <sz val="10"/>
            <rFont val="ＭＳ Ｐゴシック"/>
            <family val="3"/>
          </rPr>
          <t>のセルの質問への回答に基づいて</t>
        </r>
        <r>
          <rPr>
            <b/>
            <sz val="10"/>
            <rFont val="ＭＳ Ｐゴシック"/>
            <family val="3"/>
          </rPr>
          <t>妥当性</t>
        </r>
        <r>
          <rPr>
            <sz val="10"/>
            <rFont val="ＭＳ Ｐゴシック"/>
            <family val="3"/>
          </rPr>
          <t>を評価すること。</t>
        </r>
      </text>
    </comment>
    <comment ref="B34" authorId="2">
      <text>
        <r>
          <rPr>
            <sz val="10"/>
            <rFont val="ＭＳ Ｐゴシック"/>
            <family val="3"/>
          </rPr>
          <t>上記の</t>
        </r>
        <r>
          <rPr>
            <b/>
            <sz val="10"/>
            <rFont val="ＭＳ Ｐゴシック"/>
            <family val="3"/>
          </rPr>
          <t>オレンジ色</t>
        </r>
        <r>
          <rPr>
            <sz val="10"/>
            <rFont val="ＭＳ Ｐゴシック"/>
            <family val="3"/>
          </rPr>
          <t>のセルの質問への回答に基づいて</t>
        </r>
        <r>
          <rPr>
            <b/>
            <sz val="10"/>
            <rFont val="ＭＳ Ｐゴシック"/>
            <family val="3"/>
          </rPr>
          <t>精確さ</t>
        </r>
        <r>
          <rPr>
            <sz val="10"/>
            <rFont val="ＭＳ Ｐゴシック"/>
            <family val="3"/>
          </rPr>
          <t>を評価すること。</t>
        </r>
      </text>
    </comment>
    <comment ref="B35" authorId="2">
      <text>
        <r>
          <rPr>
            <sz val="10"/>
            <rFont val="ＭＳ Ｐゴシック"/>
            <family val="3"/>
          </rPr>
          <t>上記の</t>
        </r>
        <r>
          <rPr>
            <b/>
            <sz val="10"/>
            <rFont val="ＭＳ Ｐゴシック"/>
            <family val="3"/>
          </rPr>
          <t>青い</t>
        </r>
        <r>
          <rPr>
            <sz val="10"/>
            <rFont val="ＭＳ Ｐゴシック"/>
            <family val="3"/>
          </rPr>
          <t>セルの質問への回答に基づいて</t>
        </r>
        <r>
          <rPr>
            <b/>
            <sz val="10"/>
            <rFont val="ＭＳ Ｐゴシック"/>
            <family val="3"/>
          </rPr>
          <t>適用可能性</t>
        </r>
        <r>
          <rPr>
            <sz val="10"/>
            <rFont val="ＭＳ Ｐゴシック"/>
            <family val="3"/>
          </rPr>
          <t>を評価すること。</t>
        </r>
        <r>
          <rPr>
            <sz val="10"/>
            <rFont val="Tahoma"/>
            <family val="2"/>
          </rPr>
          <t xml:space="preserve">
</t>
        </r>
      </text>
    </comment>
  </commentList>
</comments>
</file>

<file path=xl/sharedStrings.xml><?xml version="1.0" encoding="utf-8"?>
<sst xmlns="http://schemas.openxmlformats.org/spreadsheetml/2006/main" count="485" uniqueCount="307">
  <si>
    <r>
      <t>上記の結果は議論を呼ぶ内容のものではない。当初は、</t>
    </r>
    <r>
      <rPr>
        <sz val="10"/>
        <rFont val="Arial"/>
        <family val="2"/>
      </rPr>
      <t xml:space="preserve">HRT </t>
    </r>
    <r>
      <rPr>
        <sz val="10"/>
        <rFont val="ＭＳ Ｐゴシック"/>
        <family val="3"/>
      </rPr>
      <t>が</t>
    </r>
    <r>
      <rPr>
        <sz val="10"/>
        <rFont val="Arial"/>
        <family val="2"/>
      </rPr>
      <t xml:space="preserve"> CHD </t>
    </r>
    <r>
      <rPr>
        <sz val="10"/>
        <rFont val="ＭＳ Ｐゴシック"/>
        <family val="3"/>
      </rPr>
      <t>のリスクを大幅に減少させるという期待もあったことから、上記の結果は逸脱であるという捉え方もあった。さらに、利益がないのは</t>
    </r>
    <r>
      <rPr>
        <sz val="10"/>
        <rFont val="Arial"/>
        <family val="2"/>
      </rPr>
      <t xml:space="preserve"> CHD </t>
    </r>
    <r>
      <rPr>
        <sz val="10"/>
        <rFont val="ＭＳ Ｐゴシック"/>
        <family val="3"/>
      </rPr>
      <t>を患う女性に限られているのではないかという考え方もあった。しかし、その後に</t>
    </r>
    <r>
      <rPr>
        <sz val="10"/>
        <rFont val="Arial"/>
        <family val="2"/>
      </rPr>
      <t xml:space="preserve"> CHD </t>
    </r>
    <r>
      <rPr>
        <sz val="10"/>
        <rFont val="ＭＳ Ｐゴシック"/>
        <family val="3"/>
      </rPr>
      <t>を患っていない女性を対象に実施された試験においても非常に一貫した結果が得られていることから、上記の結果には有効性があると考えられるようになった。
十分な議論がされていない重要な問題を</t>
    </r>
    <r>
      <rPr>
        <sz val="10"/>
        <rFont val="Arial"/>
        <family val="2"/>
      </rPr>
      <t xml:space="preserve"> 1</t>
    </r>
    <r>
      <rPr>
        <sz val="10"/>
        <rFont val="ＭＳ Ｐゴシック"/>
        <family val="3"/>
      </rPr>
      <t>つあげるとすれば、それは深刻な更年期障害を軽減するという</t>
    </r>
    <r>
      <rPr>
        <sz val="10"/>
        <rFont val="Arial"/>
        <family val="2"/>
      </rPr>
      <t xml:space="preserve"> HRT </t>
    </r>
    <r>
      <rPr>
        <sz val="10"/>
        <rFont val="ＭＳ Ｐゴシック"/>
        <family val="3"/>
      </rPr>
      <t>の既知の短期的利益と、</t>
    </r>
    <r>
      <rPr>
        <sz val="10"/>
        <rFont val="Arial"/>
        <family val="2"/>
      </rPr>
      <t xml:space="preserve">CVT </t>
    </r>
    <r>
      <rPr>
        <sz val="10"/>
        <rFont val="ＭＳ Ｐゴシック"/>
        <family val="3"/>
      </rPr>
      <t>イベントに関わる中短期的害との間のトレードオフである。</t>
    </r>
    <r>
      <rPr>
        <sz val="10"/>
        <rFont val="Arial"/>
        <family val="2"/>
      </rPr>
      <t xml:space="preserve">CVD </t>
    </r>
    <r>
      <rPr>
        <sz val="10"/>
        <rFont val="ＭＳ Ｐゴシック"/>
        <family val="3"/>
      </rPr>
      <t>リスクは低いが深刻な症状に苦しむ一部の女性は、症状の軽減効果と比較して</t>
    </r>
    <r>
      <rPr>
        <sz val="10"/>
        <rFont val="Arial"/>
        <family val="2"/>
      </rPr>
      <t xml:space="preserve"> CVD </t>
    </r>
    <r>
      <rPr>
        <sz val="10"/>
        <rFont val="ＭＳ Ｐゴシック"/>
        <family val="3"/>
      </rPr>
      <t>イベントのリスクが低いことを認識していれば、</t>
    </r>
    <r>
      <rPr>
        <sz val="10"/>
        <rFont val="Arial"/>
        <family val="2"/>
      </rPr>
      <t xml:space="preserve">HRT </t>
    </r>
    <r>
      <rPr>
        <sz val="10"/>
        <rFont val="ＭＳ Ｐゴシック"/>
        <family val="3"/>
      </rPr>
      <t>の服用を選択することもあるかもしれない。若い女性をターゲットにした試験は</t>
    </r>
    <r>
      <rPr>
        <sz val="10"/>
        <rFont val="Arial"/>
        <family val="2"/>
      </rPr>
      <t xml:space="preserve"> 1</t>
    </r>
    <r>
      <rPr>
        <sz val="10"/>
        <rFont val="ＭＳ Ｐゴシック"/>
        <family val="3"/>
      </rPr>
      <t>件もなかったが、若い女性の場合は</t>
    </r>
    <r>
      <rPr>
        <sz val="10"/>
        <rFont val="Arial"/>
        <family val="2"/>
      </rPr>
      <t xml:space="preserve"> CVD </t>
    </r>
    <r>
      <rPr>
        <sz val="10"/>
        <rFont val="ＭＳ Ｐゴシック"/>
        <family val="3"/>
      </rPr>
      <t>またはそれ以外のイベントの絶対リスクは非常に低いと考えられる。</t>
    </r>
  </si>
  <si>
    <r>
      <t xml:space="preserve">Page 1 </t>
    </r>
    <r>
      <rPr>
        <sz val="10"/>
        <rFont val="ＭＳ Ｐゴシック"/>
        <family val="3"/>
      </rPr>
      <t>の説明に該当する患者の場合
経口</t>
    </r>
    <r>
      <rPr>
        <sz val="10"/>
        <rFont val="Arial"/>
        <family val="2"/>
      </rPr>
      <t xml:space="preserve"> HRT (</t>
    </r>
    <r>
      <rPr>
        <sz val="10"/>
        <rFont val="ＭＳ Ｐゴシック"/>
        <family val="3"/>
      </rPr>
      <t>エストロゲンとプロゲステロンの併用</t>
    </r>
    <r>
      <rPr>
        <sz val="10"/>
        <rFont val="Arial"/>
        <family val="2"/>
      </rPr>
      <t xml:space="preserve">) </t>
    </r>
    <r>
      <rPr>
        <sz val="10"/>
        <rFont val="ＭＳ Ｐゴシック"/>
        <family val="3"/>
      </rPr>
      <t>は、冠状動脈性心臓病を患う女性における冠状動脈性心臓病リスクを減少させる様子はなく、</t>
    </r>
    <r>
      <rPr>
        <sz val="10"/>
        <rFont val="Arial"/>
        <family val="2"/>
      </rPr>
      <t xml:space="preserve">CHD </t>
    </r>
    <r>
      <rPr>
        <sz val="10"/>
        <rFont val="ＭＳ Ｐゴシック"/>
        <family val="3"/>
      </rPr>
      <t>予防を目的として処方してはならない。</t>
    </r>
    <r>
      <rPr>
        <sz val="10"/>
        <rFont val="Arial"/>
        <family val="2"/>
      </rPr>
      <t xml:space="preserve">HRT </t>
    </r>
    <r>
      <rPr>
        <sz val="10"/>
        <rFont val="ＭＳ Ｐゴシック"/>
        <family val="3"/>
      </rPr>
      <t>の中止を検討すべきである。</t>
    </r>
  </si>
  <si>
    <t>個人のスキルを評価する。</t>
  </si>
  <si>
    <r>
      <t>自身の診療セッティングにおいて意思決定を実行に移すための計画を立てる。
あなた</t>
    </r>
    <r>
      <rPr>
        <sz val="10"/>
        <rFont val="Arial"/>
        <family val="2"/>
      </rPr>
      <t xml:space="preserve"> (</t>
    </r>
    <r>
      <rPr>
        <sz val="10"/>
        <rFont val="ＭＳ Ｐゴシック"/>
        <family val="3"/>
      </rPr>
      <t>またはあなたのチーム</t>
    </r>
    <r>
      <rPr>
        <sz val="10"/>
        <rFont val="Arial"/>
        <family val="2"/>
      </rPr>
      <t xml:space="preserve">) </t>
    </r>
    <r>
      <rPr>
        <sz val="10"/>
        <rFont val="ＭＳ Ｐゴシック"/>
        <family val="3"/>
      </rPr>
      <t>は、この</t>
    </r>
    <r>
      <rPr>
        <sz val="10"/>
        <rFont val="Arial"/>
        <family val="2"/>
      </rPr>
      <t xml:space="preserve"> CAT </t>
    </r>
    <r>
      <rPr>
        <sz val="10"/>
        <rFont val="ＭＳ Ｐゴシック"/>
        <family val="3"/>
      </rPr>
      <t>で網羅しているトピックとの関連で、どういった診療改善を推進できるだろうか。</t>
    </r>
  </si>
  <si>
    <r>
      <t>ステップ</t>
    </r>
    <r>
      <rPr>
        <b/>
        <sz val="12"/>
        <color indexed="9"/>
        <rFont val="Arial"/>
        <family val="2"/>
      </rPr>
      <t xml:space="preserve"> 5: </t>
    </r>
    <r>
      <rPr>
        <b/>
        <sz val="12"/>
        <color indexed="9"/>
        <rFont val="ＭＳ Ｐゴシック"/>
        <family val="3"/>
      </rPr>
      <t>個人的な</t>
    </r>
    <r>
      <rPr>
        <b/>
        <sz val="12"/>
        <color indexed="9"/>
        <rFont val="Arial"/>
        <family val="2"/>
      </rPr>
      <t xml:space="preserve"> EBP </t>
    </r>
    <r>
      <rPr>
        <b/>
        <sz val="12"/>
        <color indexed="9"/>
        <rFont val="ＭＳ Ｐゴシック"/>
        <family val="3"/>
      </rPr>
      <t>スキルを審査し</t>
    </r>
    <r>
      <rPr>
        <b/>
        <sz val="12"/>
        <color indexed="9"/>
        <rFont val="Arial"/>
        <family val="2"/>
      </rPr>
      <t xml:space="preserve"> (</t>
    </r>
    <r>
      <rPr>
        <b/>
        <sz val="12"/>
        <color indexed="9"/>
        <rFont val="ＭＳ Ｐゴシック"/>
        <family val="3"/>
      </rPr>
      <t>専門家育成</t>
    </r>
    <r>
      <rPr>
        <b/>
        <sz val="12"/>
        <color indexed="9"/>
        <rFont val="Arial"/>
        <family val="2"/>
      </rPr>
      <t>)</t>
    </r>
    <r>
      <rPr>
        <b/>
        <sz val="12"/>
        <color indexed="9"/>
        <rFont val="ＭＳ Ｐゴシック"/>
        <family val="3"/>
      </rPr>
      <t>、通常の診療を審査する</t>
    </r>
    <r>
      <rPr>
        <b/>
        <sz val="12"/>
        <color indexed="9"/>
        <rFont val="Arial"/>
        <family val="2"/>
      </rPr>
      <t xml:space="preserve"> (</t>
    </r>
    <r>
      <rPr>
        <b/>
        <sz val="12"/>
        <color indexed="9"/>
        <rFont val="ＭＳ Ｐゴシック"/>
        <family val="3"/>
      </rPr>
      <t>質改善</t>
    </r>
    <r>
      <rPr>
        <b/>
        <sz val="12"/>
        <color indexed="9"/>
        <rFont val="Arial"/>
        <family val="2"/>
      </rPr>
      <t>)</t>
    </r>
    <r>
      <rPr>
        <b/>
        <sz val="12"/>
        <color indexed="9"/>
        <rFont val="ＭＳ Ｐゴシック"/>
        <family val="3"/>
      </rPr>
      <t>。</t>
    </r>
  </si>
  <si>
    <t>その他の問題を特定する</t>
  </si>
  <si>
    <r>
      <t>この書式に関するコメントや提案はこちらまでお寄せください</t>
    </r>
    <r>
      <rPr>
        <sz val="8"/>
        <rFont val="Arial"/>
        <family val="2"/>
      </rPr>
      <t>:  rt.jackson@auckland.ac.nz</t>
    </r>
  </si>
  <si>
    <r>
      <t>CAT (Critically Appraised Topic):  EBCP (</t>
    </r>
    <r>
      <rPr>
        <b/>
        <sz val="13.5"/>
        <rFont val="ＭＳ Ｐゴシック"/>
        <family val="3"/>
      </rPr>
      <t>エビデンスに基づく診療</t>
    </r>
    <r>
      <rPr>
        <b/>
        <sz val="13.5"/>
        <rFont val="Arial"/>
        <family val="2"/>
      </rPr>
      <t xml:space="preserve">) </t>
    </r>
    <r>
      <rPr>
        <b/>
        <sz val="13.5"/>
        <rFont val="ＭＳ Ｐゴシック"/>
        <family val="3"/>
      </rPr>
      <t>の</t>
    </r>
    <r>
      <rPr>
        <b/>
        <sz val="13.5"/>
        <rFont val="Arial"/>
        <family val="2"/>
      </rPr>
      <t xml:space="preserve"> 5</t>
    </r>
    <r>
      <rPr>
        <b/>
        <sz val="13.5"/>
        <rFont val="ＭＳ Ｐゴシック"/>
        <family val="3"/>
      </rPr>
      <t>つのステップを適用する。</t>
    </r>
    <r>
      <rPr>
        <b/>
        <sz val="13.5"/>
        <rFont val="Arial"/>
        <family val="2"/>
      </rPr>
      <t xml:space="preserve"> </t>
    </r>
  </si>
  <si>
    <r>
      <t>オーバーフローシート</t>
    </r>
    <r>
      <rPr>
        <b/>
        <sz val="16"/>
        <color indexed="43"/>
        <rFont val="Arial"/>
        <family val="2"/>
      </rPr>
      <t>!</t>
    </r>
  </si>
  <si>
    <r>
      <t>特に</t>
    </r>
    <r>
      <rPr>
        <b/>
        <sz val="12"/>
        <rFont val="Arial"/>
        <family val="2"/>
      </rPr>
      <t xml:space="preserve"> Page 2 </t>
    </r>
    <r>
      <rPr>
        <b/>
        <sz val="12"/>
        <rFont val="ＭＳ Ｐゴシック"/>
        <family val="3"/>
      </rPr>
      <t>においてスペースが足りない場合にこのシートを使用すること</t>
    </r>
    <r>
      <rPr>
        <b/>
        <sz val="12"/>
        <rFont val="Arial"/>
        <family val="2"/>
      </rPr>
      <t>!</t>
    </r>
  </si>
  <si>
    <t>項目名</t>
  </si>
  <si>
    <t>ページ</t>
  </si>
  <si>
    <t>項目名</t>
  </si>
  <si>
    <r>
      <t>このページに関するコメントや提案はこちらまでお寄せください</t>
    </r>
    <r>
      <rPr>
        <sz val="8"/>
        <rFont val="Arial"/>
        <family val="2"/>
      </rPr>
      <t>:</t>
    </r>
    <r>
      <rPr>
        <sz val="8"/>
        <rFont val="ＭＳ Ｐゴシック"/>
        <family val="3"/>
      </rPr>
      <t>　</t>
    </r>
    <r>
      <rPr>
        <sz val="8"/>
        <rFont val="Arial"/>
        <family val="2"/>
      </rPr>
      <t xml:space="preserve"> </t>
    </r>
  </si>
  <si>
    <r>
      <t>使用上の注意
注記</t>
    </r>
    <r>
      <rPr>
        <sz val="10"/>
        <rFont val="ＭＳ Ｐゴシック"/>
        <family val="3"/>
      </rPr>
      <t>欄をクリックすると詳細情報を表示できる。
クリック</t>
    </r>
    <r>
      <rPr>
        <sz val="10"/>
        <rFont val="Arial"/>
        <family val="2"/>
      </rPr>
      <t xml:space="preserve"> &amp; </t>
    </r>
    <r>
      <rPr>
        <sz val="10"/>
        <rFont val="ＭＳ Ｐゴシック"/>
        <family val="3"/>
      </rPr>
      <t>ドラッグでポップアップボックスを</t>
    </r>
    <r>
      <rPr>
        <b/>
        <sz val="10"/>
        <rFont val="ＭＳ Ｐゴシック"/>
        <family val="3"/>
      </rPr>
      <t>移動</t>
    </r>
    <r>
      <rPr>
        <sz val="10"/>
        <rFont val="ＭＳ Ｐゴシック"/>
        <family val="3"/>
      </rPr>
      <t>できる。</t>
    </r>
  </si>
  <si>
    <r>
      <t>使用上の注意
黄色いボックス</t>
    </r>
    <r>
      <rPr>
        <sz val="10"/>
        <rFont val="ＭＳ Ｐゴシック"/>
        <family val="3"/>
      </rPr>
      <t>をクリックすると詳細情報を表示できる。
クリック</t>
    </r>
    <r>
      <rPr>
        <sz val="10"/>
        <rFont val="Arial"/>
        <family val="2"/>
      </rPr>
      <t xml:space="preserve"> &amp; </t>
    </r>
    <r>
      <rPr>
        <sz val="10"/>
        <rFont val="ＭＳ Ｐゴシック"/>
        <family val="3"/>
      </rPr>
      <t>ドラッグでポップアップボックスを</t>
    </r>
    <r>
      <rPr>
        <b/>
        <sz val="10"/>
        <rFont val="ＭＳ Ｐゴシック"/>
        <family val="3"/>
      </rPr>
      <t>移動</t>
    </r>
    <r>
      <rPr>
        <sz val="10"/>
        <rFont val="ＭＳ Ｐゴシック"/>
        <family val="3"/>
      </rPr>
      <t>できる。</t>
    </r>
  </si>
  <si>
    <r>
      <t>テキストを変更したりセルを大きくしたりするには、ページフォーマットの保護を解除する必要がある</t>
    </r>
    <r>
      <rPr>
        <sz val="10"/>
        <rFont val="Arial"/>
        <family val="2"/>
      </rPr>
      <t xml:space="preserve"> (</t>
    </r>
    <r>
      <rPr>
        <b/>
        <sz val="10"/>
        <rFont val="ＭＳ Ｐゴシック"/>
        <family val="3"/>
      </rPr>
      <t>ツール</t>
    </r>
    <r>
      <rPr>
        <sz val="10"/>
        <rFont val="Arial"/>
        <family val="2"/>
      </rPr>
      <t xml:space="preserve"> </t>
    </r>
    <r>
      <rPr>
        <sz val="10"/>
        <rFont val="ＭＳ Ｐゴシック"/>
        <family val="3"/>
      </rPr>
      <t>→</t>
    </r>
    <r>
      <rPr>
        <sz val="10"/>
        <rFont val="Arial"/>
        <family val="2"/>
      </rPr>
      <t xml:space="preserve"> </t>
    </r>
    <r>
      <rPr>
        <b/>
        <sz val="10"/>
        <rFont val="ＭＳ Ｐゴシック"/>
        <family val="3"/>
      </rPr>
      <t>保護</t>
    </r>
    <r>
      <rPr>
        <sz val="10"/>
        <rFont val="Arial"/>
        <family val="2"/>
      </rPr>
      <t xml:space="preserve"> </t>
    </r>
    <r>
      <rPr>
        <sz val="10"/>
        <rFont val="ＭＳ Ｐゴシック"/>
        <family val="3"/>
      </rPr>
      <t>→</t>
    </r>
    <r>
      <rPr>
        <sz val="10"/>
        <rFont val="Arial"/>
        <family val="2"/>
      </rPr>
      <t xml:space="preserve"> </t>
    </r>
    <r>
      <rPr>
        <b/>
        <sz val="10"/>
        <rFont val="ＭＳ Ｐゴシック"/>
        <family val="3"/>
      </rPr>
      <t>シート保護の解除</t>
    </r>
    <r>
      <rPr>
        <sz val="10"/>
        <rFont val="Arial"/>
        <family val="2"/>
      </rPr>
      <t xml:space="preserve"> </t>
    </r>
    <r>
      <rPr>
        <sz val="10"/>
        <rFont val="ＭＳ Ｐゴシック"/>
        <family val="3"/>
      </rPr>
      <t>を選択する</t>
    </r>
    <r>
      <rPr>
        <sz val="10"/>
        <rFont val="Arial"/>
        <family val="2"/>
      </rPr>
      <t>)</t>
    </r>
    <r>
      <rPr>
        <sz val="10"/>
        <rFont val="ＭＳ Ｐゴシック"/>
        <family val="3"/>
      </rPr>
      <t>。
広げたいセルの番号</t>
    </r>
    <r>
      <rPr>
        <sz val="10"/>
        <rFont val="Arial"/>
        <family val="2"/>
      </rPr>
      <t xml:space="preserve"> (</t>
    </r>
    <r>
      <rPr>
        <sz val="10"/>
        <rFont val="ＭＳ Ｐゴシック"/>
        <family val="3"/>
      </rPr>
      <t>ページの左端の列</t>
    </r>
    <r>
      <rPr>
        <sz val="10"/>
        <rFont val="Arial"/>
        <family val="2"/>
      </rPr>
      <t xml:space="preserve">) </t>
    </r>
    <r>
      <rPr>
        <sz val="10"/>
        <rFont val="ＭＳ Ｐゴシック"/>
        <family val="3"/>
      </rPr>
      <t>の下の横線をクリックして下に引く。
終了したら、</t>
    </r>
    <r>
      <rPr>
        <b/>
        <sz val="10"/>
        <rFont val="ＭＳ Ｐゴシック"/>
        <family val="3"/>
      </rPr>
      <t>ツール</t>
    </r>
    <r>
      <rPr>
        <sz val="10"/>
        <rFont val="Arial"/>
        <family val="2"/>
      </rPr>
      <t xml:space="preserve"> </t>
    </r>
    <r>
      <rPr>
        <sz val="10"/>
        <rFont val="ＭＳ Ｐゴシック"/>
        <family val="3"/>
      </rPr>
      <t>→</t>
    </r>
    <r>
      <rPr>
        <sz val="10"/>
        <rFont val="Arial"/>
        <family val="2"/>
      </rPr>
      <t xml:space="preserve"> </t>
    </r>
    <r>
      <rPr>
        <b/>
        <sz val="10"/>
        <rFont val="ＭＳ Ｐゴシック"/>
        <family val="3"/>
      </rPr>
      <t>保護</t>
    </r>
    <r>
      <rPr>
        <sz val="10"/>
        <rFont val="Arial"/>
        <family val="2"/>
      </rPr>
      <t xml:space="preserve"> </t>
    </r>
    <r>
      <rPr>
        <sz val="10"/>
        <rFont val="ＭＳ Ｐゴシック"/>
        <family val="3"/>
      </rPr>
      <t>→</t>
    </r>
    <r>
      <rPr>
        <sz val="10"/>
        <rFont val="Arial"/>
        <family val="2"/>
      </rPr>
      <t xml:space="preserve"> </t>
    </r>
    <r>
      <rPr>
        <b/>
        <sz val="10"/>
        <rFont val="ＭＳ Ｐゴシック"/>
        <family val="3"/>
      </rPr>
      <t>シートの保護</t>
    </r>
    <r>
      <rPr>
        <sz val="10"/>
        <rFont val="Arial"/>
        <family val="2"/>
      </rPr>
      <t xml:space="preserve"> </t>
    </r>
    <r>
      <rPr>
        <sz val="10"/>
        <rFont val="ＭＳ Ｐゴシック"/>
        <family val="3"/>
      </rPr>
      <t>を選択して再びシートを保護すること</t>
    </r>
    <r>
      <rPr>
        <sz val="10"/>
        <rFont val="Arial"/>
        <family val="2"/>
      </rPr>
      <t xml:space="preserve"> (</t>
    </r>
    <r>
      <rPr>
        <sz val="10"/>
        <rFont val="ＭＳ Ｐゴシック"/>
        <family val="3"/>
      </rPr>
      <t>パスワードの追加はしないこと</t>
    </r>
    <r>
      <rPr>
        <sz val="10"/>
        <rFont val="Arial"/>
        <family val="2"/>
      </rPr>
      <t>)</t>
    </r>
    <r>
      <rPr>
        <sz val="10"/>
        <rFont val="ＭＳ Ｐゴシック"/>
        <family val="3"/>
      </rPr>
      <t>。
スペースが足りない場合は、ワークブックの末尾の</t>
    </r>
    <r>
      <rPr>
        <b/>
        <sz val="10"/>
        <rFont val="ＭＳ Ｐゴシック"/>
        <family val="3"/>
      </rPr>
      <t>オーバーフロー</t>
    </r>
    <r>
      <rPr>
        <sz val="10"/>
        <rFont val="ＭＳ Ｐゴシック"/>
        <family val="3"/>
      </rPr>
      <t xml:space="preserve">ページを使用するとよい。
</t>
    </r>
  </si>
  <si>
    <t>疫学的エビデンスについてまとめる。</t>
  </si>
  <si>
    <r>
      <t xml:space="preserve">HRT </t>
    </r>
    <r>
      <rPr>
        <sz val="10"/>
        <rFont val="ＭＳ Ｐゴシック"/>
        <family val="3"/>
      </rPr>
      <t>群において</t>
    </r>
    <r>
      <rPr>
        <sz val="10"/>
        <rFont val="Arial"/>
        <family val="2"/>
      </rPr>
      <t xml:space="preserve"> (HRT </t>
    </r>
    <r>
      <rPr>
        <sz val="10"/>
        <rFont val="ＭＳ Ｐゴシック"/>
        <family val="3"/>
      </rPr>
      <t>の影響のために</t>
    </r>
    <r>
      <rPr>
        <sz val="10"/>
        <rFont val="Arial"/>
        <family val="2"/>
      </rPr>
      <t xml:space="preserve">) LDL </t>
    </r>
    <r>
      <rPr>
        <sz val="10"/>
        <rFont val="ＭＳ Ｐゴシック"/>
        <family val="3"/>
      </rPr>
      <t>コレステロールが</t>
    </r>
    <r>
      <rPr>
        <sz val="10"/>
        <rFont val="Arial"/>
        <family val="2"/>
      </rPr>
      <t xml:space="preserve"> 11% </t>
    </r>
    <r>
      <rPr>
        <sz val="10"/>
        <rFont val="ＭＳ Ｐゴシック"/>
        <family val="3"/>
      </rPr>
      <t>減少、</t>
    </r>
    <r>
      <rPr>
        <sz val="10"/>
        <rFont val="Arial"/>
        <family val="2"/>
      </rPr>
      <t xml:space="preserve">HDL </t>
    </r>
    <r>
      <rPr>
        <sz val="10"/>
        <rFont val="ＭＳ Ｐゴシック"/>
        <family val="3"/>
      </rPr>
      <t>コレステロールが</t>
    </r>
    <r>
      <rPr>
        <sz val="10"/>
        <rFont val="Arial"/>
        <family val="2"/>
      </rPr>
      <t xml:space="preserve"> 10% </t>
    </r>
    <r>
      <rPr>
        <sz val="10"/>
        <rFont val="ＭＳ Ｐゴシック"/>
        <family val="3"/>
      </rPr>
      <t>上昇し、</t>
    </r>
    <r>
      <rPr>
        <sz val="10"/>
        <rFont val="Arial"/>
        <family val="2"/>
      </rPr>
      <t xml:space="preserve">HRT </t>
    </r>
    <r>
      <rPr>
        <sz val="10"/>
        <rFont val="ＭＳ Ｐゴシック"/>
        <family val="3"/>
      </rPr>
      <t>群の</t>
    </r>
    <r>
      <rPr>
        <sz val="10"/>
        <rFont val="Arial"/>
        <family val="2"/>
      </rPr>
      <t xml:space="preserve"> 18%</t>
    </r>
    <r>
      <rPr>
        <sz val="10"/>
        <rFont val="ＭＳ Ｐゴシック"/>
        <family val="3"/>
      </rPr>
      <t>、そしてプラセボ群の</t>
    </r>
    <r>
      <rPr>
        <sz val="10"/>
        <rFont val="Arial"/>
        <family val="2"/>
      </rPr>
      <t xml:space="preserve"> 22% </t>
    </r>
    <r>
      <rPr>
        <sz val="10"/>
        <rFont val="ＭＳ Ｐゴシック"/>
        <family val="3"/>
      </rPr>
      <t>がコレステロール値を下げる薬剤の服用を開始した。この点については、解析において調整を行った。</t>
    </r>
  </si>
  <si>
    <r>
      <t>十分な説明が提供されている。バイタル状態のフォローアップは</t>
    </r>
    <r>
      <rPr>
        <sz val="10"/>
        <rFont val="Arial"/>
        <family val="2"/>
      </rPr>
      <t xml:space="preserve"> 100%</t>
    </r>
    <r>
      <rPr>
        <sz val="10"/>
        <rFont val="ＭＳ Ｐゴシック"/>
        <family val="3"/>
      </rPr>
      <t>、プライマリ</t>
    </r>
    <r>
      <rPr>
        <sz val="10"/>
        <rFont val="Arial"/>
        <family val="2"/>
      </rPr>
      <t xml:space="preserve"> </t>
    </r>
    <r>
      <rPr>
        <sz val="10"/>
        <rFont val="ＭＳ Ｐゴシック"/>
        <family val="3"/>
      </rPr>
      <t>アウトカムのフォローアップについては</t>
    </r>
    <r>
      <rPr>
        <sz val="10"/>
        <rFont val="Arial"/>
        <family val="2"/>
      </rPr>
      <t xml:space="preserve"> 99% </t>
    </r>
    <r>
      <rPr>
        <sz val="10"/>
        <rFont val="ＭＳ Ｐゴシック"/>
        <family val="3"/>
      </rPr>
      <t>であった。</t>
    </r>
  </si>
  <si>
    <r>
      <t>はい。使用された</t>
    </r>
    <r>
      <rPr>
        <sz val="10"/>
        <rFont val="Arial"/>
        <family val="2"/>
      </rPr>
      <t xml:space="preserve"> HRT </t>
    </r>
    <r>
      <rPr>
        <sz val="10"/>
        <rFont val="ＭＳ Ｐゴシック"/>
        <family val="3"/>
      </rPr>
      <t>の種類および用量は、簡単に入手可能で、費用も手ごろである。</t>
    </r>
  </si>
  <si>
    <t>はい。主な死亡原因のすべて、および主な疾患原因のほとんどが評価の対象となった。</t>
  </si>
  <si>
    <t>はい。フォローアップ期間は全く同じだった。</t>
  </si>
  <si>
    <r>
      <t>はい。</t>
    </r>
    <r>
      <rPr>
        <sz val="10"/>
        <rFont val="Arial"/>
        <family val="2"/>
      </rPr>
      <t xml:space="preserve">HRT </t>
    </r>
    <r>
      <rPr>
        <sz val="10"/>
        <rFont val="ＭＳ Ｐゴシック"/>
        <family val="3"/>
      </rPr>
      <t>が</t>
    </r>
    <r>
      <rPr>
        <sz val="10"/>
        <rFont val="Arial"/>
        <family val="2"/>
      </rPr>
      <t xml:space="preserve"> 4</t>
    </r>
    <r>
      <rPr>
        <sz val="10"/>
        <rFont val="ＭＳ Ｐゴシック"/>
        <family val="3"/>
      </rPr>
      <t>年間で効果を発揮することが期待されていた</t>
    </r>
    <r>
      <rPr>
        <sz val="10"/>
        <rFont val="Arial"/>
        <family val="2"/>
      </rPr>
      <t xml:space="preserve"> (+ve or -ve)</t>
    </r>
    <r>
      <rPr>
        <sz val="10"/>
        <rFont val="ＭＳ Ｐゴシック"/>
        <family val="3"/>
      </rPr>
      <t>。</t>
    </r>
  </si>
  <si>
    <t>はい。ベースライン特性についての説明があり、非常に類似していた。</t>
  </si>
  <si>
    <r>
      <t>はい。主な解析のすべてが</t>
    </r>
    <r>
      <rPr>
        <sz val="10"/>
        <rFont val="Arial"/>
        <family val="2"/>
      </rPr>
      <t xml:space="preserve"> ITT </t>
    </r>
    <r>
      <rPr>
        <sz val="10"/>
        <rFont val="ＭＳ Ｐゴシック"/>
        <family val="3"/>
      </rPr>
      <t xml:space="preserve">であった。
</t>
    </r>
  </si>
  <si>
    <r>
      <t>はい。</t>
    </r>
    <r>
      <rPr>
        <sz val="10"/>
        <rFont val="Arial"/>
        <family val="2"/>
      </rPr>
      <t xml:space="preserve">RR </t>
    </r>
    <r>
      <rPr>
        <sz val="10"/>
        <rFont val="ＭＳ Ｐゴシック"/>
        <family val="3"/>
      </rPr>
      <t>のみしか提示されていなかったが、</t>
    </r>
    <r>
      <rPr>
        <sz val="10"/>
        <rFont val="Arial"/>
        <family val="2"/>
      </rPr>
      <t xml:space="preserve">RD </t>
    </r>
    <r>
      <rPr>
        <sz val="10"/>
        <rFont val="ＭＳ Ｐゴシック"/>
        <family val="3"/>
      </rPr>
      <t>および</t>
    </r>
    <r>
      <rPr>
        <sz val="10"/>
        <rFont val="Arial"/>
        <family val="2"/>
      </rPr>
      <t xml:space="preserve"> NNT </t>
    </r>
    <r>
      <rPr>
        <sz val="10"/>
        <rFont val="ＭＳ Ｐゴシック"/>
        <family val="3"/>
      </rPr>
      <t>は計算可能だった。曝露群および対照群における</t>
    </r>
    <r>
      <rPr>
        <sz val="10"/>
        <rFont val="Arial"/>
        <family val="2"/>
      </rPr>
      <t xml:space="preserve"> f'/u </t>
    </r>
    <r>
      <rPr>
        <sz val="10"/>
        <rFont val="ＭＳ Ｐゴシック"/>
        <family val="3"/>
      </rPr>
      <t>が何年あたりに何名あったかに関する情報があればなおさら良かった。</t>
    </r>
  </si>
  <si>
    <r>
      <t>はい。関連する信頼区間および</t>
    </r>
    <r>
      <rPr>
        <sz val="10"/>
        <rFont val="Arial"/>
        <family val="2"/>
      </rPr>
      <t xml:space="preserve"> p </t>
    </r>
    <r>
      <rPr>
        <sz val="10"/>
        <rFont val="ＭＳ Ｐゴシック"/>
        <family val="3"/>
      </rPr>
      <t>値が提示され、これらの精確さの推定値を計算するのに必要な数値も提供されていた。</t>
    </r>
  </si>
  <si>
    <r>
      <t>はい。標準的な手法に加え、相対ハザード</t>
    </r>
    <r>
      <rPr>
        <sz val="10"/>
        <rFont val="Arial"/>
        <family val="2"/>
      </rPr>
      <t xml:space="preserve"> (RR </t>
    </r>
    <r>
      <rPr>
        <sz val="10"/>
        <rFont val="ＭＳ Ｐゴシック"/>
        <family val="3"/>
      </rPr>
      <t>に類似しており、時間が考慮されている</t>
    </r>
    <r>
      <rPr>
        <sz val="10"/>
        <rFont val="Arial"/>
        <family val="2"/>
      </rPr>
      <t xml:space="preserve">) </t>
    </r>
    <r>
      <rPr>
        <sz val="10"/>
        <rFont val="ＭＳ Ｐゴシック"/>
        <family val="3"/>
      </rPr>
      <t>が算出されている。さらに、考えられるバイアス</t>
    </r>
    <r>
      <rPr>
        <sz val="10"/>
        <rFont val="Arial"/>
        <family val="2"/>
      </rPr>
      <t xml:space="preserve"> (EG </t>
    </r>
    <r>
      <rPr>
        <sz val="10"/>
        <rFont val="ＭＳ Ｐゴシック"/>
        <family val="3"/>
      </rPr>
      <t>および</t>
    </r>
    <r>
      <rPr>
        <sz val="10"/>
        <rFont val="Arial"/>
        <family val="2"/>
      </rPr>
      <t xml:space="preserve"> CG </t>
    </r>
    <r>
      <rPr>
        <sz val="10"/>
        <rFont val="ＭＳ Ｐゴシック"/>
        <family val="3"/>
      </rPr>
      <t>間でスタチンを摂取している割合が異なるなど</t>
    </r>
    <r>
      <rPr>
        <sz val="10"/>
        <rFont val="Arial"/>
        <family val="2"/>
      </rPr>
      <t xml:space="preserve">) </t>
    </r>
    <r>
      <rPr>
        <sz val="10"/>
        <rFont val="ＭＳ Ｐゴシック"/>
        <family val="3"/>
      </rPr>
      <t>について検討するために多変量解析が実施されている。</t>
    </r>
  </si>
  <si>
    <r>
      <t>この書式に関するコメントや提案はこちらまでお寄せください</t>
    </r>
    <r>
      <rPr>
        <sz val="8"/>
        <rFont val="Arial"/>
        <family val="2"/>
      </rPr>
      <t>:  rt.jackson@auckland.ac.nz</t>
    </r>
  </si>
  <si>
    <r>
      <t>研究のデザインおよび実施がともに優れており、重大なバイアスはまずないと考えられる</t>
    </r>
    <r>
      <rPr>
        <sz val="10"/>
        <rFont val="Arial"/>
        <family val="2"/>
      </rPr>
      <t xml:space="preserve"> (</t>
    </r>
    <r>
      <rPr>
        <sz val="10"/>
        <rFont val="ＭＳ Ｐゴシック"/>
        <family val="3"/>
      </rPr>
      <t>プラセボ群では、</t>
    </r>
    <r>
      <rPr>
        <sz val="10"/>
        <rFont val="Arial"/>
        <family val="2"/>
      </rPr>
      <t xml:space="preserve">HRT </t>
    </r>
    <r>
      <rPr>
        <sz val="10"/>
        <rFont val="ＭＳ Ｐゴシック"/>
        <family val="3"/>
      </rPr>
      <t>が脂質に対し良い効果を発揮することから、共存介入としてスタチンを使用している割合が高かったが、これは上述の通り、調整済みである</t>
    </r>
    <r>
      <rPr>
        <sz val="10"/>
        <rFont val="Arial"/>
        <family val="2"/>
      </rPr>
      <t>)</t>
    </r>
    <r>
      <rPr>
        <sz val="10"/>
        <rFont val="ＭＳ Ｐゴシック"/>
        <family val="3"/>
      </rPr>
      <t>。</t>
    </r>
  </si>
  <si>
    <r>
      <t>精確である。相当な利益があると期待されていたが、差異は確認されなかった。</t>
    </r>
    <r>
      <rPr>
        <sz val="10"/>
        <rFont val="Arial"/>
        <family val="2"/>
      </rPr>
      <t xml:space="preserve">RR </t>
    </r>
    <r>
      <rPr>
        <sz val="10"/>
        <rFont val="ＭＳ Ｐゴシック"/>
        <family val="3"/>
      </rPr>
      <t>の</t>
    </r>
    <r>
      <rPr>
        <sz val="10"/>
        <rFont val="Arial"/>
        <family val="2"/>
      </rPr>
      <t xml:space="preserve"> 95% CI </t>
    </r>
    <r>
      <rPr>
        <sz val="10"/>
        <rFont val="ＭＳ Ｐゴシック"/>
        <family val="3"/>
      </rPr>
      <t>は</t>
    </r>
    <r>
      <rPr>
        <sz val="10"/>
        <rFont val="Arial"/>
        <family val="2"/>
      </rPr>
      <t xml:space="preserve"> 0.8</t>
    </r>
    <r>
      <rPr>
        <sz val="10"/>
        <rFont val="ＭＳ Ｐゴシック"/>
        <family val="3"/>
      </rPr>
      <t>～</t>
    </r>
    <r>
      <rPr>
        <sz val="10"/>
        <rFont val="Arial"/>
        <family val="2"/>
      </rPr>
      <t xml:space="preserve">1.2 </t>
    </r>
    <r>
      <rPr>
        <sz val="10"/>
        <rFont val="ＭＳ Ｐゴシック"/>
        <family val="3"/>
      </rPr>
      <t>であったことから、</t>
    </r>
    <r>
      <rPr>
        <sz val="10"/>
        <rFont val="Arial"/>
        <family val="2"/>
      </rPr>
      <t xml:space="preserve">RRR </t>
    </r>
    <r>
      <rPr>
        <sz val="10"/>
        <rFont val="ＭＳ Ｐゴシック"/>
        <family val="3"/>
      </rPr>
      <t>または</t>
    </r>
    <r>
      <rPr>
        <sz val="10"/>
        <rFont val="Arial"/>
        <family val="2"/>
      </rPr>
      <t xml:space="preserve"> RRI </t>
    </r>
    <r>
      <rPr>
        <sz val="10"/>
        <rFont val="ＭＳ Ｐゴシック"/>
        <family val="3"/>
      </rPr>
      <t>は</t>
    </r>
    <r>
      <rPr>
        <sz val="10"/>
        <rFont val="Arial"/>
        <family val="2"/>
      </rPr>
      <t xml:space="preserve"> 20% </t>
    </r>
    <r>
      <rPr>
        <sz val="10"/>
        <rFont val="ＭＳ Ｐゴシック"/>
        <family val="3"/>
      </rPr>
      <t>と考えられる。検出力のボーダーラインは十分であった。</t>
    </r>
  </si>
  <si>
    <t>参加者集団について詳細な説明が提供されていたため、一般化可能性を判断できる。</t>
  </si>
  <si>
    <t>全体的に優れた研究であった。</t>
  </si>
  <si>
    <r>
      <t>a.</t>
    </r>
    <r>
      <rPr>
        <b/>
        <sz val="12"/>
        <color indexed="43"/>
        <rFont val="Arial"/>
        <family val="2"/>
      </rPr>
      <t xml:space="preserve"> GATE </t>
    </r>
    <r>
      <rPr>
        <b/>
        <sz val="12"/>
        <color indexed="9"/>
        <rFont val="Arial"/>
        <family val="2"/>
      </rPr>
      <t>(</t>
    </r>
    <r>
      <rPr>
        <b/>
        <sz val="12"/>
        <color indexed="43"/>
        <rFont val="Arial"/>
        <family val="2"/>
      </rPr>
      <t>G</t>
    </r>
    <r>
      <rPr>
        <b/>
        <sz val="12"/>
        <color indexed="9"/>
        <rFont val="Arial"/>
        <family val="2"/>
      </rPr>
      <t xml:space="preserve">raphic </t>
    </r>
    <r>
      <rPr>
        <b/>
        <sz val="12"/>
        <color indexed="43"/>
        <rFont val="Arial"/>
        <family val="2"/>
      </rPr>
      <t>A</t>
    </r>
    <r>
      <rPr>
        <b/>
        <sz val="12"/>
        <color indexed="9"/>
        <rFont val="Arial"/>
        <family val="2"/>
      </rPr>
      <t xml:space="preserve">ppraisal </t>
    </r>
    <r>
      <rPr>
        <b/>
        <sz val="12"/>
        <color indexed="43"/>
        <rFont val="Arial"/>
        <family val="2"/>
      </rPr>
      <t>T</t>
    </r>
    <r>
      <rPr>
        <b/>
        <sz val="12"/>
        <color indexed="9"/>
        <rFont val="Arial"/>
        <family val="2"/>
      </rPr>
      <t xml:space="preserve">ool for </t>
    </r>
    <r>
      <rPr>
        <b/>
        <sz val="12"/>
        <color indexed="43"/>
        <rFont val="Arial"/>
        <family val="2"/>
      </rPr>
      <t>E</t>
    </r>
    <r>
      <rPr>
        <b/>
        <sz val="12"/>
        <color indexed="9"/>
        <rFont val="Arial"/>
        <family val="2"/>
      </rPr>
      <t xml:space="preserve">pidemiology) frame </t>
    </r>
    <r>
      <rPr>
        <b/>
        <sz val="12"/>
        <color indexed="9"/>
        <rFont val="ＭＳ Ｐゴシック"/>
        <family val="3"/>
      </rPr>
      <t>に研究を</t>
    </r>
    <r>
      <rPr>
        <b/>
        <sz val="12"/>
        <color indexed="9"/>
        <rFont val="Arial"/>
        <family val="2"/>
      </rPr>
      <t>“</t>
    </r>
    <r>
      <rPr>
        <b/>
        <sz val="12"/>
        <color indexed="9"/>
        <rFont val="ＭＳ Ｐゴシック"/>
        <family val="3"/>
      </rPr>
      <t>掲示</t>
    </r>
    <r>
      <rPr>
        <b/>
        <sz val="12"/>
        <color indexed="9"/>
        <rFont val="Arial"/>
        <family val="2"/>
      </rPr>
      <t>”</t>
    </r>
    <r>
      <rPr>
        <b/>
        <sz val="12"/>
        <color indexed="9"/>
        <rFont val="ＭＳ Ｐゴシック"/>
        <family val="3"/>
      </rPr>
      <t>する。</t>
    </r>
  </si>
  <si>
    <r>
      <t>ステップ</t>
    </r>
    <r>
      <rPr>
        <b/>
        <sz val="12"/>
        <color indexed="9"/>
        <rFont val="Arial"/>
        <family val="2"/>
      </rPr>
      <t xml:space="preserve"> 3: </t>
    </r>
    <r>
      <rPr>
        <b/>
        <sz val="12"/>
        <color indexed="43"/>
        <rFont val="Arial"/>
        <family val="2"/>
      </rPr>
      <t xml:space="preserve">PECOT </t>
    </r>
    <r>
      <rPr>
        <b/>
        <sz val="12"/>
        <color indexed="9"/>
        <rFont val="ＭＳ Ｐゴシック"/>
        <family val="3"/>
      </rPr>
      <t>フレームワークを使って研究を評価する。</t>
    </r>
  </si>
  <si>
    <r>
      <t>ステップ</t>
    </r>
    <r>
      <rPr>
        <b/>
        <sz val="12"/>
        <color indexed="9"/>
        <rFont val="Arial"/>
        <family val="2"/>
      </rPr>
      <t xml:space="preserve"> 3: </t>
    </r>
    <r>
      <rPr>
        <b/>
        <sz val="12"/>
        <color indexed="43"/>
        <rFont val="Arial"/>
        <family val="2"/>
      </rPr>
      <t xml:space="preserve">PECOT </t>
    </r>
    <r>
      <rPr>
        <b/>
        <sz val="12"/>
        <color indexed="9"/>
        <rFont val="ＭＳ Ｐゴシック"/>
        <family val="3"/>
      </rPr>
      <t>フレームワークを使って研究を評価する。</t>
    </r>
  </si>
  <si>
    <r>
      <t>ステップ</t>
    </r>
    <r>
      <rPr>
        <b/>
        <sz val="12"/>
        <color indexed="9"/>
        <rFont val="Arial"/>
        <family val="2"/>
      </rPr>
      <t xml:space="preserve"> 4: </t>
    </r>
    <r>
      <rPr>
        <b/>
        <sz val="12"/>
        <color indexed="9"/>
        <rFont val="ＭＳ Ｐゴシック"/>
        <family val="3"/>
      </rPr>
      <t>エビデンスを適用する</t>
    </r>
  </si>
  <si>
    <r>
      <t>X-</t>
    </r>
    <r>
      <rPr>
        <b/>
        <sz val="14"/>
        <rFont val="ＭＳ Ｐゴシック"/>
        <family val="3"/>
      </rPr>
      <t>ファクター</t>
    </r>
  </si>
  <si>
    <t>曝露群</t>
  </si>
  <si>
    <t>対照群</t>
  </si>
  <si>
    <t>相対効果</t>
  </si>
  <si>
    <t>絶対効果</t>
  </si>
  <si>
    <r>
      <t>結果</t>
    </r>
    <r>
      <rPr>
        <b/>
        <sz val="12"/>
        <rFont val="Arial"/>
        <family val="2"/>
      </rPr>
      <t xml:space="preserve"> (</t>
    </r>
    <r>
      <rPr>
        <b/>
        <sz val="12"/>
        <rFont val="ＭＳ Ｐゴシック"/>
        <family val="3"/>
      </rPr>
      <t>未調整</t>
    </r>
    <r>
      <rPr>
        <b/>
        <sz val="12"/>
        <rFont val="Arial"/>
        <family val="2"/>
      </rPr>
      <t>)</t>
    </r>
    <r>
      <rPr>
        <b/>
        <sz val="12"/>
        <rFont val="ＭＳ Ｐゴシック"/>
        <family val="3"/>
      </rPr>
      <t>、および</t>
    </r>
  </si>
  <si>
    <r>
      <t>%</t>
    </r>
    <r>
      <rPr>
        <b/>
        <sz val="12"/>
        <rFont val="Arial"/>
        <family val="2"/>
      </rPr>
      <t xml:space="preserve"> </t>
    </r>
    <r>
      <rPr>
        <b/>
        <sz val="12"/>
        <rFont val="ＭＳ Ｐゴシック"/>
        <family val="3"/>
      </rPr>
      <t>信頼区間</t>
    </r>
  </si>
  <si>
    <t>研究のセッティング</t>
  </si>
  <si>
    <t>適格集団</t>
  </si>
  <si>
    <t>参加者</t>
  </si>
  <si>
    <t>集団</t>
  </si>
  <si>
    <r>
      <t>使用上の注意
注記</t>
    </r>
    <r>
      <rPr>
        <sz val="10"/>
        <rFont val="ＭＳ Ｐゴシック"/>
        <family val="3"/>
      </rPr>
      <t>欄をクリックすると詳細情報を表示できる。
クリック</t>
    </r>
    <r>
      <rPr>
        <sz val="10"/>
        <rFont val="Arial"/>
        <family val="2"/>
      </rPr>
      <t xml:space="preserve"> &amp; </t>
    </r>
    <r>
      <rPr>
        <sz val="10"/>
        <rFont val="ＭＳ Ｐゴシック"/>
        <family val="3"/>
      </rPr>
      <t>ドラッグでポップアップボックスを</t>
    </r>
    <r>
      <rPr>
        <b/>
        <sz val="10"/>
        <rFont val="ＭＳ Ｐゴシック"/>
        <family val="3"/>
      </rPr>
      <t>移動</t>
    </r>
    <r>
      <rPr>
        <sz val="10"/>
        <rFont val="ＭＳ Ｐゴシック"/>
        <family val="3"/>
      </rPr>
      <t>できる。
質問は、以下のサマリー</t>
    </r>
    <r>
      <rPr>
        <sz val="10"/>
        <rFont val="Arial"/>
        <family val="2"/>
      </rPr>
      <t xml:space="preserve"> </t>
    </r>
    <r>
      <rPr>
        <sz val="10"/>
        <rFont val="ＭＳ Ｐゴシック"/>
        <family val="3"/>
      </rPr>
      <t>クエスチョンとの関連性を示すために</t>
    </r>
    <r>
      <rPr>
        <b/>
        <sz val="10"/>
        <rFont val="ＭＳ Ｐゴシック"/>
        <family val="3"/>
      </rPr>
      <t>カラーコーディング</t>
    </r>
    <r>
      <rPr>
        <sz val="10"/>
        <rFont val="ＭＳ Ｐゴシック"/>
        <family val="3"/>
      </rPr>
      <t>されている。</t>
    </r>
  </si>
  <si>
    <r>
      <t xml:space="preserve">b. </t>
    </r>
    <r>
      <rPr>
        <b/>
        <sz val="12"/>
        <color indexed="9"/>
        <rFont val="ＭＳ Ｐゴシック"/>
        <family val="3"/>
      </rPr>
      <t>研究の質を評価する</t>
    </r>
    <r>
      <rPr>
        <b/>
        <sz val="12"/>
        <color indexed="9"/>
        <rFont val="Arial"/>
        <family val="2"/>
      </rPr>
      <t xml:space="preserve"> (RAMMBO)</t>
    </r>
  </si>
  <si>
    <r>
      <t>評価基準</t>
    </r>
    <r>
      <rPr>
        <b/>
        <sz val="10"/>
        <rFont val="Arial"/>
        <family val="2"/>
      </rPr>
      <t xml:space="preserve"> </t>
    </r>
    <r>
      <rPr>
        <b/>
        <sz val="12"/>
        <rFont val="Arial"/>
        <family val="2"/>
      </rPr>
      <t>(RAMMBO</t>
    </r>
    <r>
      <rPr>
        <b/>
        <sz val="10"/>
        <rFont val="Arial"/>
        <family val="2"/>
      </rPr>
      <t>)</t>
    </r>
  </si>
  <si>
    <r>
      <t>質</t>
    </r>
    <r>
      <rPr>
        <b/>
        <sz val="10"/>
        <rFont val="Arial"/>
        <family val="2"/>
      </rPr>
      <t xml:space="preserve">
+  x 
? na</t>
    </r>
  </si>
  <si>
    <t>注記</t>
  </si>
  <si>
    <r>
      <t xml:space="preserve">
</t>
    </r>
    <r>
      <rPr>
        <b/>
        <sz val="10"/>
        <rFont val="ＭＳ Ｐゴシック"/>
        <family val="3"/>
      </rPr>
      <t>使用上の注意点</t>
    </r>
    <r>
      <rPr>
        <b/>
        <sz val="10"/>
        <rFont val="Arial"/>
        <family val="2"/>
      </rPr>
      <t>:</t>
    </r>
    <r>
      <rPr>
        <sz val="10"/>
        <rFont val="Arial"/>
        <family val="2"/>
      </rPr>
      <t xml:space="preserve">
1. </t>
    </r>
    <r>
      <rPr>
        <sz val="10"/>
        <rFont val="ＭＳ Ｐゴシック"/>
        <family val="3"/>
      </rPr>
      <t>このエクセル</t>
    </r>
    <r>
      <rPr>
        <sz val="10"/>
        <rFont val="Arial"/>
        <family val="2"/>
      </rPr>
      <t xml:space="preserve"> </t>
    </r>
    <r>
      <rPr>
        <sz val="10"/>
        <rFont val="ＭＳ Ｐゴシック"/>
        <family val="3"/>
      </rPr>
      <t>スプレッドシートの式を機能させるには、コンピューターのセキュリティ設定がマクロを許容する設定になっている必要がある。エクセルの設定を変更するには、ツール</t>
    </r>
    <r>
      <rPr>
        <sz val="10"/>
        <rFont val="Arial"/>
        <family val="2"/>
      </rPr>
      <t xml:space="preserve"> </t>
    </r>
    <r>
      <rPr>
        <sz val="10"/>
        <rFont val="ＭＳ Ｐゴシック"/>
        <family val="3"/>
      </rPr>
      <t>→</t>
    </r>
    <r>
      <rPr>
        <sz val="10"/>
        <rFont val="Arial"/>
        <family val="2"/>
      </rPr>
      <t xml:space="preserve"> </t>
    </r>
    <r>
      <rPr>
        <sz val="10"/>
        <rFont val="ＭＳ Ｐゴシック"/>
        <family val="3"/>
      </rPr>
      <t>オプション</t>
    </r>
    <r>
      <rPr>
        <sz val="10"/>
        <rFont val="Arial"/>
        <family val="2"/>
      </rPr>
      <t xml:space="preserve"> </t>
    </r>
    <r>
      <rPr>
        <sz val="10"/>
        <rFont val="ＭＳ Ｐゴシック"/>
        <family val="3"/>
      </rPr>
      <t>→</t>
    </r>
    <r>
      <rPr>
        <sz val="10"/>
        <rFont val="Arial"/>
        <family val="2"/>
      </rPr>
      <t xml:space="preserve"> </t>
    </r>
    <r>
      <rPr>
        <sz val="10"/>
        <rFont val="ＭＳ Ｐゴシック"/>
        <family val="3"/>
      </rPr>
      <t>セキュリティ</t>
    </r>
    <r>
      <rPr>
        <sz val="10"/>
        <rFont val="Arial"/>
        <family val="2"/>
      </rPr>
      <t xml:space="preserve"> </t>
    </r>
    <r>
      <rPr>
        <sz val="10"/>
        <rFont val="ＭＳ Ｐゴシック"/>
        <family val="3"/>
      </rPr>
      <t>の順に選択し、</t>
    </r>
    <r>
      <rPr>
        <b/>
        <sz val="10"/>
        <rFont val="ＭＳ Ｐゴシック"/>
        <family val="3"/>
      </rPr>
      <t>マクロ</t>
    </r>
    <r>
      <rPr>
        <sz val="10"/>
        <rFont val="ＭＳ Ｐゴシック"/>
        <family val="3"/>
      </rPr>
      <t>のセキュリティ</t>
    </r>
    <r>
      <rPr>
        <sz val="10"/>
        <rFont val="Arial"/>
        <family val="2"/>
      </rPr>
      <t xml:space="preserve"> </t>
    </r>
    <r>
      <rPr>
        <sz val="10"/>
        <rFont val="ＭＳ Ｐゴシック"/>
        <family val="3"/>
      </rPr>
      <t>ボタン</t>
    </r>
    <r>
      <rPr>
        <sz val="10"/>
        <rFont val="Arial"/>
        <family val="2"/>
      </rPr>
      <t xml:space="preserve"> </t>
    </r>
    <r>
      <rPr>
        <sz val="10"/>
        <rFont val="ＭＳ Ｐゴシック"/>
        <family val="3"/>
      </rPr>
      <t>をクリック後、セキュリティ</t>
    </r>
    <r>
      <rPr>
        <sz val="10"/>
        <rFont val="Arial"/>
        <family val="2"/>
      </rPr>
      <t xml:space="preserve"> </t>
    </r>
    <r>
      <rPr>
        <sz val="10"/>
        <rFont val="ＭＳ Ｐゴシック"/>
        <family val="3"/>
      </rPr>
      <t>レベルを</t>
    </r>
    <r>
      <rPr>
        <sz val="10"/>
        <rFont val="Arial"/>
        <family val="2"/>
      </rPr>
      <t xml:space="preserve"> </t>
    </r>
    <r>
      <rPr>
        <sz val="10"/>
        <rFont val="ＭＳ Ｐゴシック"/>
        <family val="3"/>
      </rPr>
      <t>中</t>
    </r>
    <r>
      <rPr>
        <sz val="10"/>
        <rFont val="Arial"/>
        <family val="2"/>
      </rPr>
      <t xml:space="preserve"> </t>
    </r>
    <r>
      <rPr>
        <sz val="10"/>
        <rFont val="ＭＳ Ｐゴシック"/>
        <family val="3"/>
      </rPr>
      <t xml:space="preserve">に設定する。
</t>
    </r>
    <r>
      <rPr>
        <sz val="10"/>
        <rFont val="Arial"/>
        <family val="2"/>
      </rPr>
      <t xml:space="preserve">2. </t>
    </r>
    <r>
      <rPr>
        <b/>
        <sz val="10"/>
        <rFont val="ＭＳ Ｐゴシック"/>
        <family val="3"/>
      </rPr>
      <t>黄色のエリア</t>
    </r>
    <r>
      <rPr>
        <sz val="10"/>
        <rFont val="ＭＳ Ｐゴシック"/>
        <family val="3"/>
      </rPr>
      <t xml:space="preserve">に情報を入力すること。このエリアをクリックするとポップアップボックスに詳細情報が表示される。
</t>
    </r>
    <r>
      <rPr>
        <sz val="10"/>
        <rFont val="Arial"/>
        <family val="2"/>
      </rPr>
      <t xml:space="preserve">3. </t>
    </r>
    <r>
      <rPr>
        <sz val="10"/>
        <rFont val="ＭＳ Ｐゴシック"/>
        <family val="3"/>
      </rPr>
      <t>ポップアップボックスを</t>
    </r>
    <r>
      <rPr>
        <b/>
        <sz val="10"/>
        <rFont val="ＭＳ Ｐゴシック"/>
        <family val="3"/>
      </rPr>
      <t>移動</t>
    </r>
    <r>
      <rPr>
        <sz val="10"/>
        <rFont val="ＭＳ Ｐゴシック"/>
        <family val="3"/>
      </rPr>
      <t xml:space="preserve">させるには、クリックしてドラッグする。
</t>
    </r>
    <r>
      <rPr>
        <sz val="10"/>
        <rFont val="Arial"/>
        <family val="2"/>
      </rPr>
      <t xml:space="preserve">4. </t>
    </r>
    <r>
      <rPr>
        <sz val="10"/>
        <rFont val="ＭＳ Ｐゴシック"/>
        <family val="3"/>
      </rPr>
      <t>スペースが足りない場合は、ワークブックの末尾の</t>
    </r>
    <r>
      <rPr>
        <b/>
        <sz val="10"/>
        <rFont val="ＭＳ Ｐゴシック"/>
        <family val="3"/>
      </rPr>
      <t>オーバーフロー</t>
    </r>
    <r>
      <rPr>
        <sz val="10"/>
        <rFont val="ＭＳ Ｐゴシック"/>
        <family val="3"/>
      </rPr>
      <t>ページを使用するとよい。</t>
    </r>
  </si>
  <si>
    <r>
      <t>ステップ</t>
    </r>
    <r>
      <rPr>
        <b/>
        <sz val="10"/>
        <color indexed="9"/>
        <rFont val="Arial"/>
        <family val="2"/>
      </rPr>
      <t xml:space="preserve"> 2: PECO(T) </t>
    </r>
    <r>
      <rPr>
        <b/>
        <sz val="10"/>
        <color indexed="9"/>
        <rFont val="ＭＳ Ｐゴシック"/>
        <family val="3"/>
      </rPr>
      <t>フレームワークを使って最も優れたエビデンスにアクセスする</t>
    </r>
    <r>
      <rPr>
        <b/>
        <sz val="10"/>
        <color indexed="9"/>
        <rFont val="Arial"/>
        <family val="2"/>
      </rPr>
      <t xml:space="preserve"> (</t>
    </r>
    <r>
      <rPr>
        <b/>
        <sz val="10"/>
        <color indexed="9"/>
        <rFont val="ＭＳ Ｐゴシック"/>
        <family val="3"/>
      </rPr>
      <t>検索する</t>
    </r>
    <r>
      <rPr>
        <b/>
        <sz val="10"/>
        <color indexed="9"/>
        <rFont val="Arial"/>
        <family val="2"/>
      </rPr>
      <t>)</t>
    </r>
    <r>
      <rPr>
        <b/>
        <sz val="10"/>
        <color indexed="9"/>
        <rFont val="ＭＳ Ｐゴシック"/>
        <family val="3"/>
      </rPr>
      <t>。</t>
    </r>
  </si>
  <si>
    <t>検索キーワード</t>
  </si>
  <si>
    <r>
      <t xml:space="preserve">PECO(T) </t>
    </r>
    <r>
      <rPr>
        <sz val="10"/>
        <rFont val="ＭＳ Ｐゴシック"/>
        <family val="3"/>
      </rPr>
      <t>コンポーネント</t>
    </r>
  </si>
  <si>
    <r>
      <t>主な検索用語</t>
    </r>
    <r>
      <rPr>
        <sz val="10"/>
        <rFont val="Arial"/>
        <family val="2"/>
      </rPr>
      <t xml:space="preserve"> (MESH)</t>
    </r>
  </si>
  <si>
    <r>
      <t>同義語</t>
    </r>
    <r>
      <rPr>
        <sz val="10"/>
        <rFont val="Arial"/>
        <family val="2"/>
      </rPr>
      <t xml:space="preserve"> 1</t>
    </r>
  </si>
  <si>
    <r>
      <t>同義語</t>
    </r>
    <r>
      <rPr>
        <sz val="10"/>
        <rFont val="Arial"/>
        <family val="2"/>
      </rPr>
      <t xml:space="preserve"> 2</t>
    </r>
  </si>
  <si>
    <t>検索対象データベース</t>
  </si>
  <si>
    <r>
      <t>データベース</t>
    </r>
    <r>
      <rPr>
        <sz val="10"/>
        <rFont val="Arial"/>
        <family val="2"/>
      </rPr>
      <t xml:space="preserve">: </t>
    </r>
  </si>
  <si>
    <t>コクラン</t>
  </si>
  <si>
    <t>その他の二次的情報源</t>
  </si>
  <si>
    <t>その他</t>
  </si>
  <si>
    <t>ヒット件数</t>
  </si>
  <si>
    <t>選択したエビデンス</t>
  </si>
  <si>
    <r>
      <t>選択の理由</t>
    </r>
    <r>
      <rPr>
        <b/>
        <sz val="10"/>
        <rFont val="Arial"/>
        <family val="2"/>
      </rPr>
      <t xml:space="preserve"> (</t>
    </r>
    <r>
      <rPr>
        <b/>
        <sz val="10"/>
        <rFont val="ＭＳ Ｐゴシック"/>
        <family val="3"/>
      </rPr>
      <t>エビデンスがすでに信頼のおける文献において単独で評価されている場合は</t>
    </r>
    <r>
      <rPr>
        <b/>
        <sz val="10"/>
        <rFont val="Arial"/>
        <family val="2"/>
      </rPr>
      <t xml:space="preserve"> Page 4 </t>
    </r>
    <r>
      <rPr>
        <b/>
        <sz val="10"/>
        <rFont val="ＭＳ Ｐゴシック"/>
        <family val="3"/>
      </rPr>
      <t>へ進むこと。</t>
    </r>
    <r>
      <rPr>
        <b/>
        <sz val="10"/>
        <rFont val="Arial"/>
        <family val="2"/>
      </rPr>
      <t>)</t>
    </r>
  </si>
  <si>
    <r>
      <t>この書式に関するコメントや提案はこちらまでお寄せください</t>
    </r>
    <r>
      <rPr>
        <sz val="8"/>
        <rFont val="Arial"/>
        <family val="2"/>
      </rPr>
      <t xml:space="preserve">:  </t>
    </r>
  </si>
  <si>
    <r>
      <t>P</t>
    </r>
    <r>
      <rPr>
        <sz val="10"/>
        <rFont val="Arial"/>
        <family val="2"/>
      </rPr>
      <t>articipants or patients</t>
    </r>
  </si>
  <si>
    <r>
      <t>E</t>
    </r>
    <r>
      <rPr>
        <sz val="10"/>
        <rFont val="Arial"/>
        <family val="2"/>
      </rPr>
      <t>xposure (experimental)</t>
    </r>
  </si>
  <si>
    <r>
      <t>C</t>
    </r>
    <r>
      <rPr>
        <sz val="10"/>
        <rFont val="Arial"/>
        <family val="2"/>
      </rPr>
      <t>omparison (control)</t>
    </r>
  </si>
  <si>
    <r>
      <t>(</t>
    </r>
    <r>
      <rPr>
        <b/>
        <sz val="12"/>
        <rFont val="Arial"/>
        <family val="2"/>
      </rPr>
      <t>T</t>
    </r>
    <r>
      <rPr>
        <sz val="10"/>
        <rFont val="Arial"/>
        <family val="2"/>
      </rPr>
      <t>ime</t>
    </r>
    <r>
      <rPr>
        <sz val="12"/>
        <rFont val="Arial"/>
        <family val="2"/>
      </rPr>
      <t>)</t>
    </r>
  </si>
  <si>
    <r>
      <t>F</t>
    </r>
    <r>
      <rPr>
        <sz val="10"/>
        <rFont val="Arial"/>
        <family val="2"/>
      </rPr>
      <t>ilters &amp; limits</t>
    </r>
  </si>
  <si>
    <t>HRT.tw</t>
  </si>
  <si>
    <r>
      <t>E</t>
    </r>
    <r>
      <rPr>
        <sz val="10"/>
        <rFont val="Arial"/>
        <family val="2"/>
      </rPr>
      <t>xposure (intervention)</t>
    </r>
  </si>
  <si>
    <t>rt.jackson@auckland.ac.nz</t>
  </si>
  <si>
    <r>
      <t>Developed by</t>
    </r>
    <r>
      <rPr>
        <sz val="10"/>
        <color indexed="23"/>
        <rFont val="Arial"/>
        <family val="2"/>
      </rPr>
      <t xml:space="preserve"> </t>
    </r>
    <r>
      <rPr>
        <sz val="12"/>
        <color indexed="23"/>
        <rFont val="Arial"/>
        <family val="2"/>
      </rPr>
      <t xml:space="preserve">
</t>
    </r>
    <r>
      <rPr>
        <b/>
        <sz val="14"/>
        <rFont val="Arial"/>
        <family val="2"/>
      </rPr>
      <t>EPIQ</t>
    </r>
    <r>
      <rPr>
        <b/>
        <sz val="12"/>
        <rFont val="Arial"/>
        <family val="2"/>
      </rPr>
      <t>:</t>
    </r>
    <r>
      <rPr>
        <sz val="12"/>
        <rFont val="Arial"/>
        <family val="2"/>
      </rPr>
      <t xml:space="preserve"> </t>
    </r>
    <r>
      <rPr>
        <b/>
        <sz val="14"/>
        <rFont val="Arial"/>
        <family val="2"/>
      </rPr>
      <t>E</t>
    </r>
    <r>
      <rPr>
        <b/>
        <sz val="12"/>
        <rFont val="Arial"/>
        <family val="2"/>
      </rPr>
      <t>ffective</t>
    </r>
    <r>
      <rPr>
        <b/>
        <sz val="14"/>
        <rFont val="Arial"/>
        <family val="2"/>
      </rPr>
      <t xml:space="preserve"> P</t>
    </r>
    <r>
      <rPr>
        <b/>
        <sz val="12"/>
        <rFont val="Arial"/>
        <family val="2"/>
      </rPr>
      <t>ractice,</t>
    </r>
    <r>
      <rPr>
        <b/>
        <sz val="14"/>
        <rFont val="Arial"/>
        <family val="2"/>
      </rPr>
      <t xml:space="preserve"> I</t>
    </r>
    <r>
      <rPr>
        <b/>
        <sz val="12"/>
        <rFont val="Arial"/>
        <family val="2"/>
      </rPr>
      <t xml:space="preserve">nformatics and 
</t>
    </r>
    <r>
      <rPr>
        <b/>
        <sz val="14"/>
        <rFont val="Arial"/>
        <family val="2"/>
      </rPr>
      <t>Q</t>
    </r>
    <r>
      <rPr>
        <b/>
        <sz val="12"/>
        <rFont val="Arial"/>
        <family val="2"/>
      </rPr>
      <t>uality Improvement</t>
    </r>
  </si>
  <si>
    <r>
      <t>E</t>
    </r>
    <r>
      <rPr>
        <sz val="10"/>
        <rFont val="Arial"/>
        <family val="2"/>
      </rPr>
      <t>xposure &amp;</t>
    </r>
    <r>
      <rPr>
        <b/>
        <sz val="10"/>
        <rFont val="Arial"/>
        <family val="2"/>
      </rPr>
      <t xml:space="preserve"> </t>
    </r>
    <r>
      <rPr>
        <b/>
        <sz val="12"/>
        <rFont val="Arial"/>
        <family val="2"/>
      </rPr>
      <t>C</t>
    </r>
    <r>
      <rPr>
        <sz val="10"/>
        <rFont val="Arial"/>
        <family val="2"/>
      </rPr>
      <t>omparison</t>
    </r>
  </si>
  <si>
    <r>
      <t>P</t>
    </r>
    <r>
      <rPr>
        <sz val="10"/>
        <rFont val="Arial"/>
        <family val="2"/>
      </rPr>
      <t>opulations</t>
    </r>
  </si>
  <si>
    <t>to</t>
  </si>
  <si>
    <r>
      <t>S</t>
    </r>
    <r>
      <rPr>
        <sz val="10"/>
        <rFont val="Arial"/>
        <family val="2"/>
      </rPr>
      <t>ummary</t>
    </r>
  </si>
  <si>
    <t xml:space="preserve"> (EGO-CGO)</t>
  </si>
  <si>
    <t xml:space="preserve">     </t>
  </si>
  <si>
    <r>
      <t>P</t>
    </r>
    <r>
      <rPr>
        <sz val="10"/>
        <rFont val="Arial"/>
        <family val="2"/>
      </rPr>
      <t>atient preferences</t>
    </r>
  </si>
  <si>
    <t>www.epiq.co.nz</t>
  </si>
  <si>
    <t xml:space="preserve"> (EGO/CGO)</t>
  </si>
  <si>
    <t>School of Population Health</t>
  </si>
  <si>
    <t xml:space="preserve"> </t>
  </si>
  <si>
    <r>
      <t>O</t>
    </r>
    <r>
      <rPr>
        <sz val="10"/>
        <rFont val="Arial"/>
        <family val="2"/>
      </rPr>
      <t>utcomes</t>
    </r>
  </si>
  <si>
    <r>
      <t>T</t>
    </r>
    <r>
      <rPr>
        <sz val="10"/>
        <rFont val="Arial"/>
        <family val="2"/>
      </rPr>
      <t>ime</t>
    </r>
  </si>
  <si>
    <r>
      <t>R</t>
    </r>
    <r>
      <rPr>
        <sz val="10"/>
        <rFont val="Arial"/>
        <family val="2"/>
      </rPr>
      <t xml:space="preserve">esults </t>
    </r>
  </si>
  <si>
    <t>(EG)</t>
  </si>
  <si>
    <t>(CG)</t>
  </si>
  <si>
    <t>(EGO)</t>
  </si>
  <si>
    <t>(CGO)</t>
  </si>
  <si>
    <t>a</t>
  </si>
  <si>
    <t>b</t>
  </si>
  <si>
    <t>d</t>
  </si>
  <si>
    <t>c</t>
  </si>
  <si>
    <t>OR</t>
  </si>
  <si>
    <t>AND</t>
  </si>
  <si>
    <t>CAT Maker</t>
  </si>
  <si>
    <r>
      <t>P</t>
    </r>
    <r>
      <rPr>
        <sz val="10"/>
        <rFont val="Arial"/>
        <family val="2"/>
      </rPr>
      <t>opulations</t>
    </r>
  </si>
  <si>
    <t>PubMed / OvidMedline</t>
  </si>
  <si>
    <r>
      <t>P</t>
    </r>
    <r>
      <rPr>
        <sz val="10"/>
        <rFont val="Arial"/>
        <family val="2"/>
      </rPr>
      <t>olicy issues</t>
    </r>
  </si>
  <si>
    <r>
      <t>C</t>
    </r>
    <r>
      <rPr>
        <sz val="10"/>
        <rFont val="Arial"/>
        <family val="2"/>
      </rPr>
      <t>omparison (control)</t>
    </r>
  </si>
  <si>
    <r>
      <t>E</t>
    </r>
    <r>
      <rPr>
        <sz val="10"/>
        <rFont val="Arial"/>
        <family val="2"/>
      </rPr>
      <t xml:space="preserve">xposure &amp; </t>
    </r>
    <r>
      <rPr>
        <b/>
        <sz val="12"/>
        <rFont val="Arial"/>
        <family val="2"/>
      </rPr>
      <t>C</t>
    </r>
    <r>
      <rPr>
        <sz val="10"/>
        <rFont val="Arial"/>
        <family val="2"/>
      </rPr>
      <t>omparison</t>
    </r>
  </si>
  <si>
    <r>
      <t>P</t>
    </r>
    <r>
      <rPr>
        <sz val="10"/>
        <rFont val="Arial"/>
        <family val="2"/>
      </rPr>
      <t>opulation or patient</t>
    </r>
  </si>
  <si>
    <t>rate</t>
  </si>
  <si>
    <r>
      <t>C</t>
    </r>
    <r>
      <rPr>
        <sz val="10"/>
        <rFont val="Arial"/>
        <family val="2"/>
      </rPr>
      <t>linical considerations</t>
    </r>
  </si>
  <si>
    <r>
      <t>E</t>
    </r>
    <r>
      <rPr>
        <sz val="10"/>
        <rFont val="Arial"/>
        <family val="2"/>
      </rPr>
      <t>xposure &amp;</t>
    </r>
    <r>
      <rPr>
        <b/>
        <sz val="10"/>
        <rFont val="Arial"/>
        <family val="2"/>
      </rPr>
      <t xml:space="preserve"> </t>
    </r>
    <r>
      <rPr>
        <b/>
        <sz val="12"/>
        <rFont val="Arial"/>
        <family val="2"/>
      </rPr>
      <t>C</t>
    </r>
    <r>
      <rPr>
        <sz val="10"/>
        <rFont val="Arial"/>
        <family val="2"/>
      </rPr>
      <t>omparison</t>
    </r>
  </si>
  <si>
    <r>
      <t>O</t>
    </r>
    <r>
      <rPr>
        <sz val="10"/>
        <rFont val="Arial"/>
        <family val="2"/>
      </rPr>
      <t>utcomes</t>
    </r>
  </si>
  <si>
    <r>
      <t>T</t>
    </r>
    <r>
      <rPr>
        <sz val="10"/>
        <rFont val="Arial"/>
        <family val="2"/>
      </rPr>
      <t>ime</t>
    </r>
  </si>
  <si>
    <t>na</t>
  </si>
  <si>
    <t>+</t>
  </si>
  <si>
    <t>介入研究</t>
  </si>
  <si>
    <t>使用方法</t>
  </si>
  <si>
    <t>開始する前に必ず読むこと！</t>
  </si>
  <si>
    <t>一般</t>
  </si>
  <si>
    <r>
      <t>ページの</t>
    </r>
    <r>
      <rPr>
        <b/>
        <sz val="10"/>
        <rFont val="ＭＳ Ｐゴシック"/>
        <family val="3"/>
      </rPr>
      <t>コピー</t>
    </r>
    <r>
      <rPr>
        <sz val="10"/>
        <rFont val="ＭＳ Ｐゴシック"/>
        <family val="3"/>
      </rPr>
      <t>を作成する場合は、まずシートの保護を解除してから</t>
    </r>
    <r>
      <rPr>
        <sz val="10"/>
        <rFont val="Arial"/>
        <family val="2"/>
      </rPr>
      <t xml:space="preserve"> (</t>
    </r>
    <r>
      <rPr>
        <b/>
        <sz val="10"/>
        <rFont val="ＭＳ Ｐゴシック"/>
        <family val="3"/>
      </rPr>
      <t>メニュー</t>
    </r>
    <r>
      <rPr>
        <sz val="10"/>
        <rFont val="Arial"/>
        <family val="2"/>
      </rPr>
      <t xml:space="preserve"> </t>
    </r>
    <r>
      <rPr>
        <sz val="10"/>
        <rFont val="ＭＳ Ｐゴシック"/>
        <family val="3"/>
      </rPr>
      <t>→</t>
    </r>
    <r>
      <rPr>
        <sz val="10"/>
        <rFont val="Arial"/>
        <family val="2"/>
      </rPr>
      <t xml:space="preserve"> </t>
    </r>
    <r>
      <rPr>
        <b/>
        <sz val="10"/>
        <rFont val="ＭＳ Ｐゴシック"/>
        <family val="3"/>
      </rPr>
      <t>ツール</t>
    </r>
    <r>
      <rPr>
        <sz val="10"/>
        <rFont val="Arial"/>
        <family val="2"/>
      </rPr>
      <t xml:space="preserve"> </t>
    </r>
    <r>
      <rPr>
        <sz val="10"/>
        <rFont val="ＭＳ Ｐゴシック"/>
        <family val="3"/>
      </rPr>
      <t>→</t>
    </r>
    <r>
      <rPr>
        <sz val="10"/>
        <rFont val="Arial"/>
        <family val="2"/>
      </rPr>
      <t xml:space="preserve"> </t>
    </r>
    <r>
      <rPr>
        <b/>
        <sz val="10"/>
        <rFont val="ＭＳ Ｐゴシック"/>
        <family val="3"/>
      </rPr>
      <t>保護</t>
    </r>
    <r>
      <rPr>
        <sz val="10"/>
        <rFont val="Arial"/>
        <family val="2"/>
      </rPr>
      <t xml:space="preserve"> </t>
    </r>
    <r>
      <rPr>
        <sz val="10"/>
        <rFont val="ＭＳ Ｐゴシック"/>
        <family val="3"/>
      </rPr>
      <t>→</t>
    </r>
    <r>
      <rPr>
        <sz val="10"/>
        <rFont val="Arial"/>
        <family val="2"/>
      </rPr>
      <t xml:space="preserve"> </t>
    </r>
    <r>
      <rPr>
        <b/>
        <sz val="10"/>
        <rFont val="ＭＳ Ｐゴシック"/>
        <family val="3"/>
      </rPr>
      <t>シート保護の解除</t>
    </r>
    <r>
      <rPr>
        <sz val="10"/>
        <rFont val="Arial"/>
        <family val="2"/>
      </rPr>
      <t xml:space="preserve"> </t>
    </r>
    <r>
      <rPr>
        <sz val="10"/>
        <rFont val="ＭＳ Ｐゴシック"/>
        <family val="3"/>
      </rPr>
      <t>の順に選択</t>
    </r>
    <r>
      <rPr>
        <sz val="10"/>
        <rFont val="Arial"/>
        <family val="2"/>
      </rPr>
      <t>)</t>
    </r>
    <r>
      <rPr>
        <sz val="10"/>
        <rFont val="ＭＳ Ｐゴシック"/>
        <family val="3"/>
      </rPr>
      <t>、シートをコピーすること</t>
    </r>
    <r>
      <rPr>
        <sz val="10"/>
        <rFont val="Arial"/>
        <family val="2"/>
      </rPr>
      <t xml:space="preserve"> (</t>
    </r>
    <r>
      <rPr>
        <b/>
        <sz val="10"/>
        <rFont val="ＭＳ Ｐゴシック"/>
        <family val="3"/>
      </rPr>
      <t>メニュー</t>
    </r>
    <r>
      <rPr>
        <sz val="10"/>
        <rFont val="Arial"/>
        <family val="2"/>
      </rPr>
      <t xml:space="preserve"> </t>
    </r>
    <r>
      <rPr>
        <sz val="10"/>
        <rFont val="ＭＳ Ｐゴシック"/>
        <family val="3"/>
      </rPr>
      <t>→</t>
    </r>
    <r>
      <rPr>
        <sz val="10"/>
        <rFont val="Arial"/>
        <family val="2"/>
      </rPr>
      <t xml:space="preserve"> </t>
    </r>
    <r>
      <rPr>
        <b/>
        <sz val="10"/>
        <rFont val="ＭＳ Ｐゴシック"/>
        <family val="3"/>
      </rPr>
      <t>編集</t>
    </r>
    <r>
      <rPr>
        <sz val="10"/>
        <rFont val="Arial"/>
        <family val="2"/>
      </rPr>
      <t xml:space="preserve"> </t>
    </r>
    <r>
      <rPr>
        <sz val="10"/>
        <rFont val="ＭＳ Ｐゴシック"/>
        <family val="3"/>
      </rPr>
      <t>→</t>
    </r>
    <r>
      <rPr>
        <sz val="10"/>
        <rFont val="Arial"/>
        <family val="2"/>
      </rPr>
      <t xml:space="preserve"> </t>
    </r>
    <r>
      <rPr>
        <b/>
        <sz val="10"/>
        <rFont val="ＭＳ Ｐゴシック"/>
        <family val="3"/>
      </rPr>
      <t>移動またはコピー</t>
    </r>
    <r>
      <rPr>
        <sz val="10"/>
        <rFont val="Arial"/>
        <family val="2"/>
      </rPr>
      <t xml:space="preserve"> </t>
    </r>
    <r>
      <rPr>
        <sz val="10"/>
        <rFont val="ＭＳ Ｐゴシック"/>
        <family val="3"/>
      </rPr>
      <t>→</t>
    </r>
    <r>
      <rPr>
        <sz val="10"/>
        <rFont val="Arial"/>
        <family val="2"/>
      </rPr>
      <t xml:space="preserve"> </t>
    </r>
    <r>
      <rPr>
        <b/>
        <sz val="10"/>
        <rFont val="ＭＳ Ｐゴシック"/>
        <family val="3"/>
      </rPr>
      <t>コピーを作成する</t>
    </r>
    <r>
      <rPr>
        <sz val="10"/>
        <rFont val="Arial"/>
        <family val="2"/>
      </rPr>
      <t>)</t>
    </r>
    <r>
      <rPr>
        <sz val="10"/>
        <rFont val="ＭＳ Ｐゴシック"/>
        <family val="3"/>
      </rPr>
      <t>。
これは</t>
    </r>
    <r>
      <rPr>
        <sz val="10"/>
        <rFont val="Arial"/>
        <family val="2"/>
      </rPr>
      <t xml:space="preserve"> Page 2 (</t>
    </r>
    <r>
      <rPr>
        <sz val="10"/>
        <rFont val="ＭＳ Ｐゴシック"/>
        <family val="3"/>
      </rPr>
      <t>ステップ</t>
    </r>
    <r>
      <rPr>
        <sz val="10"/>
        <rFont val="Arial"/>
        <family val="2"/>
      </rPr>
      <t xml:space="preserve"> 3) </t>
    </r>
    <r>
      <rPr>
        <sz val="10"/>
        <rFont val="ＭＳ Ｐゴシック"/>
        <family val="3"/>
      </rPr>
      <t>で複数のアウトカムを評価する場合に特に有用である。</t>
    </r>
  </si>
  <si>
    <r>
      <t>いずれかのページでスペースが足りなくなった場合には、</t>
    </r>
    <r>
      <rPr>
        <sz val="10"/>
        <rFont val="Arial"/>
        <family val="2"/>
      </rPr>
      <t xml:space="preserve">CAT </t>
    </r>
    <r>
      <rPr>
        <sz val="10"/>
        <rFont val="ＭＳ Ｐゴシック"/>
        <family val="3"/>
      </rPr>
      <t>の末尾にある</t>
    </r>
    <r>
      <rPr>
        <b/>
        <sz val="10"/>
        <rFont val="ＭＳ Ｐゴシック"/>
        <family val="3"/>
      </rPr>
      <t>オーバーフローページ</t>
    </r>
    <r>
      <rPr>
        <sz val="10"/>
        <rFont val="ＭＳ Ｐゴシック"/>
        <family val="3"/>
      </rPr>
      <t>を使用するとよい。</t>
    </r>
    <r>
      <rPr>
        <sz val="10"/>
        <rFont val="Arial"/>
        <family val="2"/>
      </rPr>
      <t xml:space="preserve">Page 3 </t>
    </r>
    <r>
      <rPr>
        <sz val="10"/>
        <rFont val="ＭＳ Ｐゴシック"/>
        <family val="3"/>
      </rPr>
      <t>は、ボックスの入力を行うと自動的にサイズが大きくなるが、ほかのページは変わらない。オーバーフローページは、</t>
    </r>
    <r>
      <rPr>
        <sz val="10"/>
        <rFont val="Arial"/>
        <family val="2"/>
      </rPr>
      <t xml:space="preserve">Page 2 </t>
    </r>
    <r>
      <rPr>
        <sz val="10"/>
        <rFont val="ＭＳ Ｐゴシック"/>
        <family val="3"/>
      </rPr>
      <t>で、セルのサイズの変更が式に影響するような場合に特に有用である。</t>
    </r>
  </si>
  <si>
    <t>テキストの挿入</t>
  </si>
  <si>
    <r>
      <t>黄色のエリア</t>
    </r>
    <r>
      <rPr>
        <sz val="10"/>
        <rFont val="ＭＳ Ｐゴシック"/>
        <family val="3"/>
      </rPr>
      <t>であればどこでもテキストおよび情報を入力可能である。このエリアをクリックすると、ポップアップボックス内に詳細情報が表示される。</t>
    </r>
  </si>
  <si>
    <r>
      <t xml:space="preserve">GATE </t>
    </r>
    <r>
      <rPr>
        <b/>
        <sz val="10"/>
        <rFont val="ＭＳ Ｐゴシック"/>
        <family val="3"/>
      </rPr>
      <t>に入力する</t>
    </r>
    <r>
      <rPr>
        <sz val="10"/>
        <rFont val="ＭＳ Ｐゴシック"/>
        <family val="3"/>
      </rPr>
      <t>場合は、入力したいセルを選択し、エクセルシート上部のテキストボックス内にカーソルを点滅表示させてタイプ入力する。</t>
    </r>
  </si>
  <si>
    <r>
      <t>テキストボックス内で</t>
    </r>
    <r>
      <rPr>
        <b/>
        <sz val="10"/>
        <rFont val="ＭＳ Ｐゴシック"/>
        <family val="3"/>
      </rPr>
      <t>改行</t>
    </r>
    <r>
      <rPr>
        <sz val="10"/>
        <rFont val="ＭＳ Ｐゴシック"/>
        <family val="3"/>
      </rPr>
      <t>する場合には、</t>
    </r>
    <r>
      <rPr>
        <sz val="10"/>
        <rFont val="Arial"/>
        <family val="2"/>
      </rPr>
      <t xml:space="preserve">Alt </t>
    </r>
    <r>
      <rPr>
        <sz val="10"/>
        <rFont val="ＭＳ Ｐゴシック"/>
        <family val="3"/>
      </rPr>
      <t>と</t>
    </r>
    <r>
      <rPr>
        <sz val="10"/>
        <rFont val="Arial"/>
        <family val="2"/>
      </rPr>
      <t xml:space="preserve"> Enter </t>
    </r>
    <r>
      <rPr>
        <sz val="10"/>
        <rFont val="ＭＳ Ｐゴシック"/>
        <family val="3"/>
      </rPr>
      <t>を同時に押下すること</t>
    </r>
    <r>
      <rPr>
        <sz val="10"/>
        <rFont val="Arial"/>
        <family val="2"/>
      </rPr>
      <t xml:space="preserve"> (Mac </t>
    </r>
    <r>
      <rPr>
        <sz val="10"/>
        <rFont val="ＭＳ Ｐゴシック"/>
        <family val="3"/>
      </rPr>
      <t>の場合は</t>
    </r>
    <r>
      <rPr>
        <sz val="10"/>
        <rFont val="Arial"/>
        <family val="2"/>
      </rPr>
      <t xml:space="preserve"> apple - option - return </t>
    </r>
    <r>
      <rPr>
        <sz val="10"/>
        <rFont val="ＭＳ Ｐゴシック"/>
        <family val="3"/>
      </rPr>
      <t>の組み合わせを使用すること</t>
    </r>
    <r>
      <rPr>
        <sz val="10"/>
        <rFont val="Arial"/>
        <family val="2"/>
      </rPr>
      <t>)</t>
    </r>
    <r>
      <rPr>
        <sz val="10"/>
        <rFont val="ＭＳ Ｐゴシック"/>
        <family val="3"/>
      </rPr>
      <t>。</t>
    </r>
  </si>
  <si>
    <t>カラーコーディング</t>
  </si>
  <si>
    <r>
      <rPr>
        <sz val="10"/>
        <rFont val="ＭＳ Ｐゴシック"/>
        <family val="3"/>
      </rPr>
      <t>黄色のエリアであればどこでも</t>
    </r>
    <r>
      <rPr>
        <b/>
        <sz val="10"/>
        <rFont val="ＭＳ Ｐゴシック"/>
        <family val="3"/>
      </rPr>
      <t>テキストおよび情報</t>
    </r>
    <r>
      <rPr>
        <sz val="10"/>
        <rFont val="ＭＳ Ｐゴシック"/>
        <family val="3"/>
      </rPr>
      <t>を入力可能である。</t>
    </r>
  </si>
  <si>
    <r>
      <t>Page 2 (</t>
    </r>
    <r>
      <rPr>
        <sz val="10"/>
        <rFont val="ＭＳ Ｐゴシック"/>
        <family val="3"/>
      </rPr>
      <t>ステップ</t>
    </r>
    <r>
      <rPr>
        <sz val="10"/>
        <rFont val="Arial"/>
        <family val="2"/>
      </rPr>
      <t xml:space="preserve"> 3) </t>
    </r>
    <r>
      <rPr>
        <sz val="10"/>
        <rFont val="ＭＳ Ｐゴシック"/>
        <family val="3"/>
      </rPr>
      <t>では自動</t>
    </r>
    <r>
      <rPr>
        <b/>
        <sz val="10"/>
        <rFont val="ＭＳ Ｐゴシック"/>
        <family val="3"/>
      </rPr>
      <t>計算</t>
    </r>
    <r>
      <rPr>
        <sz val="10"/>
        <rFont val="ＭＳ Ｐゴシック"/>
        <family val="3"/>
      </rPr>
      <t>が行われ、緑色のエリアに結果が表示される。</t>
    </r>
    <r>
      <rPr>
        <sz val="10"/>
        <rFont val="Arial"/>
        <family val="2"/>
      </rPr>
      <t xml:space="preserve"> </t>
    </r>
  </si>
  <si>
    <r>
      <t>Page 3 (</t>
    </r>
    <r>
      <rPr>
        <sz val="10"/>
        <rFont val="ＭＳ Ｐゴシック"/>
        <family val="3"/>
      </rPr>
      <t>ステップ</t>
    </r>
    <r>
      <rPr>
        <sz val="10"/>
        <rFont val="Arial"/>
        <family val="2"/>
      </rPr>
      <t xml:space="preserve"> 3) </t>
    </r>
    <r>
      <rPr>
        <sz val="10"/>
        <rFont val="ＭＳ Ｐゴシック"/>
        <family val="3"/>
      </rPr>
      <t>では</t>
    </r>
    <r>
      <rPr>
        <b/>
        <sz val="10"/>
        <rFont val="ＭＳ Ｐゴシック"/>
        <family val="3"/>
      </rPr>
      <t>クエスチョンをカラーコーディング</t>
    </r>
    <r>
      <rPr>
        <sz val="10"/>
        <rFont val="ＭＳ Ｐゴシック"/>
        <family val="3"/>
      </rPr>
      <t>することによって、以下のサマリークエスチョンとの関連性が示される。</t>
    </r>
  </si>
  <si>
    <t>補足情報</t>
  </si>
  <si>
    <r>
      <t>ボックスに</t>
    </r>
    <r>
      <rPr>
        <b/>
        <sz val="10"/>
        <rFont val="ＭＳ Ｐゴシック"/>
        <family val="3"/>
      </rPr>
      <t>注記</t>
    </r>
    <r>
      <rPr>
        <sz val="10"/>
        <rFont val="ＭＳ Ｐゴシック"/>
        <family val="3"/>
      </rPr>
      <t>が追加されている場合は補足</t>
    </r>
    <r>
      <rPr>
        <b/>
        <sz val="10"/>
        <rFont val="ＭＳ Ｐゴシック"/>
        <family val="3"/>
      </rPr>
      <t>情報</t>
    </r>
    <r>
      <rPr>
        <sz val="10"/>
        <rFont val="ＭＳ Ｐゴシック"/>
        <family val="3"/>
      </rPr>
      <t>が閲覧可能である。補足情報の存在は、このように、小さな三角形によって示される。
この三角形の上にマウスをかざすと情報が表示される。</t>
    </r>
  </si>
  <si>
    <r>
      <t>このページに関するコメントや提案はこちらまでお寄せください</t>
    </r>
    <r>
      <rPr>
        <sz val="8"/>
        <rFont val="Arial"/>
        <family val="2"/>
      </rPr>
      <t>:</t>
    </r>
    <r>
      <rPr>
        <sz val="8"/>
        <rFont val="ＭＳ Ｐゴシック"/>
        <family val="3"/>
      </rPr>
      <t>　</t>
    </r>
  </si>
  <si>
    <r>
      <t>CAT (Critically Appraised Topic): EBCP (Evidence-Based Clinical Practice (</t>
    </r>
    <r>
      <rPr>
        <b/>
        <sz val="11"/>
        <rFont val="ＭＳ Ｐゴシック"/>
        <family val="3"/>
      </rPr>
      <t>エビデンスに基づく診療</t>
    </r>
    <r>
      <rPr>
        <b/>
        <sz val="11"/>
        <rFont val="Arial"/>
        <family val="2"/>
      </rPr>
      <t xml:space="preserve">)) </t>
    </r>
    <r>
      <rPr>
        <b/>
        <sz val="11"/>
        <rFont val="ＭＳ Ｐゴシック"/>
        <family val="3"/>
      </rPr>
      <t>の</t>
    </r>
    <r>
      <rPr>
        <b/>
        <sz val="11"/>
        <rFont val="Arial"/>
        <family val="2"/>
      </rPr>
      <t xml:space="preserve"> 5</t>
    </r>
    <r>
      <rPr>
        <b/>
        <sz val="11"/>
        <rFont val="ＭＳ Ｐゴシック"/>
        <family val="3"/>
      </rPr>
      <t>ステップの適用</t>
    </r>
  </si>
  <si>
    <t>介入研究</t>
  </si>
  <si>
    <t>名前と日付</t>
  </si>
  <si>
    <r>
      <rPr>
        <b/>
        <sz val="10"/>
        <rFont val="Arial"/>
        <family val="2"/>
      </rPr>
      <t>E</t>
    </r>
    <r>
      <rPr>
        <b/>
        <sz val="10"/>
        <rFont val="ＭＳ Ｐゴシック"/>
        <family val="3"/>
      </rPr>
      <t>メールアドレス</t>
    </r>
  </si>
  <si>
    <t>臨床シナリオ</t>
  </si>
  <si>
    <r>
      <t>ホルモン補充療法</t>
    </r>
    <r>
      <rPr>
        <sz val="10"/>
        <rFont val="Arial"/>
        <family val="2"/>
      </rPr>
      <t xml:space="preserve"> (HRT) </t>
    </r>
    <r>
      <rPr>
        <sz val="10"/>
        <rFont val="ＭＳ Ｐゴシック"/>
        <family val="3"/>
      </rPr>
      <t>を実施</t>
    </r>
    <r>
      <rPr>
        <sz val="10"/>
        <rFont val="Arial"/>
        <family val="2"/>
      </rPr>
      <t xml:space="preserve"> [</t>
    </r>
    <r>
      <rPr>
        <sz val="10"/>
        <rFont val="ＭＳ Ｐゴシック"/>
        <family val="3"/>
      </rPr>
      <t>その場合、どの</t>
    </r>
    <r>
      <rPr>
        <sz val="10"/>
        <rFont val="Arial"/>
        <family val="2"/>
      </rPr>
      <t xml:space="preserve"> HRT </t>
    </r>
    <r>
      <rPr>
        <sz val="10"/>
        <rFont val="ＭＳ Ｐゴシック"/>
        <family val="3"/>
      </rPr>
      <t>製剤を使用しているのか</t>
    </r>
    <r>
      <rPr>
        <sz val="10"/>
        <rFont val="Arial"/>
        <family val="2"/>
      </rPr>
      <t>]</t>
    </r>
  </si>
  <si>
    <r>
      <t xml:space="preserve">"HRT </t>
    </r>
    <r>
      <rPr>
        <sz val="10"/>
        <rFont val="ＭＳ Ｐゴシック"/>
        <family val="3"/>
      </rPr>
      <t>なし</t>
    </r>
    <r>
      <rPr>
        <sz val="10"/>
        <rFont val="Arial"/>
        <family val="2"/>
      </rPr>
      <t>"</t>
    </r>
    <r>
      <rPr>
        <sz val="10"/>
        <rFont val="ＭＳ Ｐゴシック"/>
        <family val="3"/>
      </rPr>
      <t>との比較</t>
    </r>
  </si>
  <si>
    <r>
      <t>今後の</t>
    </r>
    <r>
      <rPr>
        <sz val="10"/>
        <rFont val="Arial"/>
        <family val="2"/>
      </rPr>
      <t xml:space="preserve"> CHD </t>
    </r>
    <r>
      <rPr>
        <sz val="10"/>
        <rFont val="ＭＳ Ｐゴシック"/>
        <family val="3"/>
      </rPr>
      <t>イベント</t>
    </r>
    <r>
      <rPr>
        <sz val="10"/>
        <rFont val="Arial"/>
        <family val="2"/>
      </rPr>
      <t xml:space="preserve"> (</t>
    </r>
    <r>
      <rPr>
        <sz val="10"/>
        <rFont val="ＭＳ Ｐゴシック"/>
        <family val="3"/>
      </rPr>
      <t>心筋梗塞など</t>
    </r>
    <r>
      <rPr>
        <sz val="10"/>
        <rFont val="Arial"/>
        <family val="2"/>
      </rPr>
      <t xml:space="preserve">) </t>
    </r>
    <r>
      <rPr>
        <sz val="10"/>
        <rFont val="ＭＳ Ｐゴシック"/>
        <family val="3"/>
      </rPr>
      <t>の発生リスクを減少</t>
    </r>
  </si>
  <si>
    <r>
      <t>(</t>
    </r>
    <r>
      <rPr>
        <sz val="10"/>
        <rFont val="ＭＳ Ｐゴシック"/>
        <family val="3"/>
      </rPr>
      <t>たとえば</t>
    </r>
    <r>
      <rPr>
        <sz val="10"/>
        <rFont val="Arial"/>
        <family val="2"/>
      </rPr>
      <t xml:space="preserve">) </t>
    </r>
    <r>
      <rPr>
        <sz val="10"/>
        <rFont val="ＭＳ Ｐゴシック"/>
        <family val="3"/>
      </rPr>
      <t>今後</t>
    </r>
    <r>
      <rPr>
        <sz val="10"/>
        <rFont val="Arial"/>
        <family val="2"/>
      </rPr>
      <t xml:space="preserve"> 5</t>
    </r>
    <r>
      <rPr>
        <sz val="10"/>
        <rFont val="ＭＳ Ｐゴシック"/>
        <family val="3"/>
      </rPr>
      <t>年間</t>
    </r>
    <r>
      <rPr>
        <sz val="10"/>
        <rFont val="Arial"/>
        <family val="2"/>
      </rPr>
      <t xml:space="preserve">? </t>
    </r>
  </si>
  <si>
    <r>
      <t>ステップ</t>
    </r>
    <r>
      <rPr>
        <b/>
        <sz val="10"/>
        <color indexed="9"/>
        <rFont val="Arial"/>
        <family val="2"/>
      </rPr>
      <t xml:space="preserve"> 1: PECOT </t>
    </r>
    <r>
      <rPr>
        <b/>
        <sz val="10"/>
        <color indexed="9"/>
        <rFont val="ＭＳ Ｐゴシック"/>
        <family val="3"/>
      </rPr>
      <t>フレームワークを使ってクリニカル</t>
    </r>
    <r>
      <rPr>
        <b/>
        <sz val="10"/>
        <color indexed="9"/>
        <rFont val="Arial"/>
        <family val="2"/>
      </rPr>
      <t xml:space="preserve"> </t>
    </r>
    <r>
      <rPr>
        <b/>
        <sz val="10"/>
        <color indexed="9"/>
        <rFont val="ＭＳ Ｐゴシック"/>
        <family val="3"/>
      </rPr>
      <t>クエスチョンを提起する。</t>
    </r>
  </si>
  <si>
    <r>
      <t>閉経後の女性における</t>
    </r>
    <r>
      <rPr>
        <sz val="10"/>
        <rFont val="Arial"/>
        <family val="2"/>
      </rPr>
      <t xml:space="preserve"> HRT </t>
    </r>
    <r>
      <rPr>
        <sz val="10"/>
        <rFont val="ＭＳ Ｐゴシック"/>
        <family val="3"/>
      </rPr>
      <t>についての、唯一の大規模なランダム試験であったため。</t>
    </r>
  </si>
  <si>
    <r>
      <t>曝露群</t>
    </r>
    <r>
      <rPr>
        <b/>
        <sz val="10"/>
        <rFont val="Arial"/>
        <family val="2"/>
      </rPr>
      <t xml:space="preserve"> </t>
    </r>
  </si>
  <si>
    <t>対照群</t>
  </si>
  <si>
    <r>
      <t>各集団における参加者</t>
    </r>
    <r>
      <rPr>
        <b/>
        <sz val="10"/>
        <rFont val="Arial"/>
        <family val="2"/>
      </rPr>
      <t>:</t>
    </r>
  </si>
  <si>
    <r>
      <t>フォローアップ</t>
    </r>
    <r>
      <rPr>
        <b/>
        <sz val="10"/>
        <rFont val="Arial"/>
        <family val="2"/>
      </rPr>
      <t>:</t>
    </r>
  </si>
  <si>
    <r>
      <t>介入前の脱落</t>
    </r>
    <r>
      <rPr>
        <sz val="10"/>
        <rFont val="Arial"/>
        <family val="2"/>
      </rPr>
      <t>:</t>
    </r>
  </si>
  <si>
    <r>
      <t>フォローアップの完了</t>
    </r>
    <r>
      <rPr>
        <sz val="10"/>
        <rFont val="Arial"/>
        <family val="2"/>
      </rPr>
      <t>:</t>
    </r>
  </si>
  <si>
    <r>
      <t>ドロップアウト</t>
    </r>
    <r>
      <rPr>
        <sz val="10"/>
        <rFont val="Arial"/>
        <family val="2"/>
      </rPr>
      <t xml:space="preserve"> / </t>
    </r>
    <r>
      <rPr>
        <sz val="10"/>
        <rFont val="ＭＳ Ｐゴシック"/>
        <family val="3"/>
      </rPr>
      <t>介入中</t>
    </r>
    <r>
      <rPr>
        <sz val="10"/>
        <rFont val="Arial"/>
        <family val="2"/>
      </rPr>
      <t>/</t>
    </r>
    <r>
      <rPr>
        <sz val="10"/>
        <rFont val="ＭＳ Ｐゴシック"/>
        <family val="3"/>
      </rPr>
      <t>介入後の脱落</t>
    </r>
    <r>
      <rPr>
        <sz val="10"/>
        <rFont val="Arial"/>
        <family val="2"/>
      </rPr>
      <t>:</t>
    </r>
  </si>
  <si>
    <r>
      <t>フォローアップからの脱落割合</t>
    </r>
    <r>
      <rPr>
        <b/>
        <sz val="10"/>
        <rFont val="Arial"/>
        <family val="2"/>
      </rPr>
      <t>:</t>
    </r>
  </si>
  <si>
    <r>
      <t>カテゴリカル</t>
    </r>
    <r>
      <rPr>
        <b/>
        <sz val="10"/>
        <rFont val="Arial"/>
        <family val="2"/>
      </rPr>
      <t xml:space="preserve"> </t>
    </r>
    <r>
      <rPr>
        <b/>
        <sz val="10"/>
        <rFont val="ＭＳ Ｐゴシック"/>
        <family val="3"/>
      </rPr>
      <t>アウトカムの場合</t>
    </r>
    <r>
      <rPr>
        <b/>
        <sz val="10"/>
        <rFont val="Arial"/>
        <family val="2"/>
      </rPr>
      <t>.…</t>
    </r>
  </si>
  <si>
    <t>アウトカムは</t>
  </si>
  <si>
    <r>
      <t>何か</t>
    </r>
    <r>
      <rPr>
        <sz val="10"/>
        <rFont val="Arial"/>
        <family val="2"/>
      </rPr>
      <t xml:space="preserve"> (</t>
    </r>
    <r>
      <rPr>
        <sz val="10"/>
        <rFont val="ＭＳ Ｐゴシック"/>
        <family val="3"/>
      </rPr>
      <t>死亡</t>
    </r>
    <r>
      <rPr>
        <sz val="10"/>
        <rFont val="Arial"/>
        <family val="2"/>
      </rPr>
      <t xml:space="preserve">) </t>
    </r>
    <r>
      <rPr>
        <sz val="10"/>
        <rFont val="ＭＳ Ｐゴシック"/>
        <family val="3"/>
      </rPr>
      <t>？</t>
    </r>
  </si>
  <si>
    <r>
      <t>連続アウトカムの場合</t>
    </r>
    <r>
      <rPr>
        <b/>
        <sz val="10"/>
        <rFont val="Arial"/>
        <family val="2"/>
      </rPr>
      <t>….</t>
    </r>
  </si>
  <si>
    <t>アウトカムの</t>
  </si>
  <si>
    <t>指標は何か？</t>
  </si>
  <si>
    <r>
      <t>アウトカムを有する参加者</t>
    </r>
    <r>
      <rPr>
        <sz val="10"/>
        <rFont val="Arial"/>
        <family val="2"/>
      </rPr>
      <t>:</t>
    </r>
  </si>
  <si>
    <r>
      <t>アウトカムを有さない参加者</t>
    </r>
    <r>
      <rPr>
        <sz val="10"/>
        <rFont val="Arial"/>
        <family val="2"/>
      </rPr>
      <t>:</t>
    </r>
  </si>
  <si>
    <r>
      <t>平均値</t>
    </r>
    <r>
      <rPr>
        <sz val="10"/>
        <rFont val="Arial"/>
        <family val="2"/>
      </rPr>
      <t>:</t>
    </r>
  </si>
  <si>
    <r>
      <t>標準偏差</t>
    </r>
    <r>
      <rPr>
        <sz val="10"/>
        <rFont val="Arial"/>
        <family val="2"/>
      </rPr>
      <t>:</t>
    </r>
  </si>
  <si>
    <r>
      <t>または標準誤差</t>
    </r>
    <r>
      <rPr>
        <sz val="10"/>
        <rFont val="Arial"/>
        <family val="2"/>
      </rPr>
      <t>:</t>
    </r>
  </si>
  <si>
    <r>
      <t>非致命的な</t>
    </r>
    <r>
      <rPr>
        <sz val="9"/>
        <rFont val="Arial"/>
        <family val="2"/>
      </rPr>
      <t xml:space="preserve"> MI</t>
    </r>
    <r>
      <rPr>
        <sz val="9"/>
        <rFont val="ＭＳ Ｐゴシック"/>
        <family val="3"/>
      </rPr>
      <t>、および</t>
    </r>
    <r>
      <rPr>
        <sz val="9"/>
        <rFont val="Arial"/>
        <family val="2"/>
      </rPr>
      <t xml:space="preserve"> CHD </t>
    </r>
    <r>
      <rPr>
        <sz val="9"/>
        <rFont val="ＭＳ Ｐゴシック"/>
        <family val="3"/>
      </rPr>
      <t>による死亡</t>
    </r>
  </si>
  <si>
    <r>
      <t>1</t>
    </r>
    <r>
      <rPr>
        <sz val="8"/>
        <rFont val="ＭＳ Ｐゴシック"/>
        <family val="3"/>
      </rPr>
      <t>年後の</t>
    </r>
    <r>
      <rPr>
        <sz val="8"/>
        <rFont val="Arial"/>
        <family val="2"/>
      </rPr>
      <t xml:space="preserve"> HDL </t>
    </r>
    <r>
      <rPr>
        <sz val="8"/>
        <rFont val="ＭＳ Ｐゴシック"/>
        <family val="3"/>
      </rPr>
      <t>コレステロール値</t>
    </r>
    <r>
      <rPr>
        <sz val="8"/>
        <rFont val="Arial"/>
        <family val="2"/>
      </rPr>
      <t xml:space="preserve"> (mmol/L)  </t>
    </r>
  </si>
  <si>
    <t>year</t>
  </si>
  <si>
    <t>率か？割合か？</t>
  </si>
  <si>
    <r>
      <rPr>
        <sz val="10"/>
        <rFont val="ＭＳ Ｐゴシック"/>
        <family val="3"/>
      </rPr>
      <t>率の場合は時間の単位</t>
    </r>
    <r>
      <rPr>
        <sz val="10"/>
        <rFont val="Arial"/>
        <family val="2"/>
      </rPr>
      <t xml:space="preserve"> (</t>
    </r>
    <r>
      <rPr>
        <sz val="10"/>
        <rFont val="ＭＳ Ｐゴシック"/>
        <family val="3"/>
      </rPr>
      <t>西暦など</t>
    </r>
    <r>
      <rPr>
        <sz val="10"/>
        <rFont val="Arial"/>
        <family val="2"/>
      </rPr>
      <t xml:space="preserve">) </t>
    </r>
  </si>
  <si>
    <t>さらに、</t>
  </si>
  <si>
    <r>
      <t>平均的なフォローアップ期間を入力する</t>
    </r>
    <r>
      <rPr>
        <sz val="10"/>
        <rFont val="Arial"/>
        <family val="2"/>
      </rPr>
      <t>:</t>
    </r>
  </si>
  <si>
    <r>
      <t>この書式に関するコメントや提案はこちらまでお寄せください</t>
    </r>
    <r>
      <rPr>
        <sz val="8"/>
        <rFont val="Arial"/>
        <family val="2"/>
      </rPr>
      <t xml:space="preserve">:  </t>
    </r>
  </si>
  <si>
    <r>
      <t>治療企図解析</t>
    </r>
    <r>
      <rPr>
        <sz val="10"/>
        <rFont val="Arial"/>
        <family val="2"/>
      </rPr>
      <t xml:space="preserve"> (ITT </t>
    </r>
    <r>
      <rPr>
        <sz val="10"/>
        <rFont val="ＭＳ Ｐゴシック"/>
        <family val="3"/>
      </rPr>
      <t>解析</t>
    </r>
    <r>
      <rPr>
        <sz val="10"/>
        <rFont val="Arial"/>
        <family val="2"/>
      </rPr>
      <t>)</t>
    </r>
  </si>
  <si>
    <r>
      <t>実治療に基づく解析</t>
    </r>
    <r>
      <rPr>
        <sz val="8"/>
        <rFont val="Arial"/>
        <family val="2"/>
      </rPr>
      <t xml:space="preserve"> (OT </t>
    </r>
    <r>
      <rPr>
        <sz val="8"/>
        <rFont val="ＭＳ Ｐゴシック"/>
        <family val="3"/>
      </rPr>
      <t>解析</t>
    </r>
    <r>
      <rPr>
        <sz val="8"/>
        <rFont val="Arial"/>
        <family val="2"/>
      </rPr>
      <t>)</t>
    </r>
  </si>
  <si>
    <r>
      <t>連続アウトカム</t>
    </r>
    <r>
      <rPr>
        <sz val="10"/>
        <rFont val="Arial"/>
        <family val="2"/>
      </rPr>
      <t>:</t>
    </r>
  </si>
  <si>
    <t>平均値の分析</t>
  </si>
  <si>
    <r>
      <t>主要アウトカム、および分析手法</t>
    </r>
    <r>
      <rPr>
        <sz val="10"/>
        <rFont val="Arial"/>
        <family val="2"/>
      </rPr>
      <t xml:space="preserve"> (</t>
    </r>
    <r>
      <rPr>
        <sz val="10"/>
        <rFont val="ＭＳ Ｐゴシック"/>
        <family val="3"/>
      </rPr>
      <t>文献に基づく</t>
    </r>
    <r>
      <rPr>
        <sz val="10"/>
        <rFont val="Arial"/>
        <family val="2"/>
      </rPr>
      <t>):</t>
    </r>
  </si>
  <si>
    <t>主要結果</t>
  </si>
  <si>
    <r>
      <t>報告されている</t>
    </r>
    <r>
      <rPr>
        <sz val="10"/>
        <rFont val="Arial"/>
        <family val="2"/>
      </rPr>
      <t xml:space="preserve"> CI</t>
    </r>
  </si>
  <si>
    <t>使用上の注意は画面の右側</t>
  </si>
  <si>
    <t>　　研究のセッティング</t>
  </si>
  <si>
    <t>　適格集団</t>
  </si>
  <si>
    <t>参加者</t>
  </si>
  <si>
    <t>集団</t>
  </si>
  <si>
    <r>
      <t xml:space="preserve">CHD </t>
    </r>
    <r>
      <rPr>
        <sz val="9"/>
        <rFont val="ＭＳ Ｐゴシック"/>
        <family val="3"/>
      </rPr>
      <t>による死亡</t>
    </r>
  </si>
  <si>
    <t xml:space="preserve">研究のセッティング
</t>
  </si>
  <si>
    <r>
      <t>E</t>
    </r>
    <r>
      <rPr>
        <sz val="10"/>
        <rFont val="Arial"/>
        <family val="2"/>
      </rPr>
      <t>xposure(</t>
    </r>
    <r>
      <rPr>
        <sz val="10"/>
        <rFont val="ＭＳ Ｐゴシック"/>
        <family val="3"/>
      </rPr>
      <t>曝露</t>
    </r>
    <r>
      <rPr>
        <sz val="10"/>
        <rFont val="Arial"/>
        <family val="2"/>
      </rPr>
      <t>)</t>
    </r>
  </si>
  <si>
    <r>
      <t>C</t>
    </r>
    <r>
      <rPr>
        <sz val="10"/>
        <rFont val="Arial"/>
        <family val="2"/>
      </rPr>
      <t>omparison (</t>
    </r>
    <r>
      <rPr>
        <sz val="10"/>
        <rFont val="ＭＳ Ｐゴシック"/>
        <family val="3"/>
      </rPr>
      <t>対照</t>
    </r>
    <r>
      <rPr>
        <sz val="10"/>
        <rFont val="Arial"/>
        <family val="2"/>
      </rPr>
      <t>)</t>
    </r>
  </si>
  <si>
    <r>
      <t>O</t>
    </r>
    <r>
      <rPr>
        <sz val="10"/>
        <rFont val="Arial"/>
        <family val="2"/>
      </rPr>
      <t>utcomes (</t>
    </r>
    <r>
      <rPr>
        <sz val="10"/>
        <rFont val="ＭＳ Ｐゴシック"/>
        <family val="3"/>
      </rPr>
      <t>アウトカム</t>
    </r>
    <r>
      <rPr>
        <sz val="10"/>
        <rFont val="Arial"/>
        <family val="2"/>
      </rPr>
      <t xml:space="preserve">):
</t>
    </r>
    <r>
      <rPr>
        <sz val="10"/>
        <rFont val="ＭＳ Ｐゴシック"/>
        <family val="3"/>
      </rPr>
      <t>プライマリ</t>
    </r>
  </si>
  <si>
    <t>セカンダリ</t>
  </si>
  <si>
    <t>有害</t>
  </si>
  <si>
    <r>
      <t>T</t>
    </r>
    <r>
      <rPr>
        <sz val="10"/>
        <rFont val="Arial"/>
        <family val="2"/>
      </rPr>
      <t>ime (</t>
    </r>
    <r>
      <rPr>
        <sz val="10"/>
        <rFont val="ＭＳ Ｐゴシック"/>
        <family val="3"/>
      </rPr>
      <t>時間</t>
    </r>
    <r>
      <rPr>
        <sz val="10"/>
        <rFont val="Arial"/>
        <family val="2"/>
      </rPr>
      <t>)</t>
    </r>
  </si>
  <si>
    <t>評価者</t>
  </si>
  <si>
    <t>評価日時</t>
  </si>
  <si>
    <t>文献の詳細</t>
  </si>
  <si>
    <r>
      <t xml:space="preserve">GATE frame </t>
    </r>
    <r>
      <rPr>
        <sz val="10"/>
        <rFont val="ＭＳ Ｐゴシック"/>
        <family val="3"/>
      </rPr>
      <t>での計算</t>
    </r>
  </si>
  <si>
    <t>報告</t>
  </si>
  <si>
    <r>
      <t>使用上の注意</t>
    </r>
    <r>
      <rPr>
        <b/>
        <sz val="10"/>
        <rFont val="Arial"/>
        <family val="2"/>
      </rPr>
      <t>:</t>
    </r>
  </si>
  <si>
    <r>
      <t>黄色のエリアに研究に関する情報を</t>
    </r>
    <r>
      <rPr>
        <b/>
        <sz val="10"/>
        <rFont val="ＭＳ Ｐゴシック"/>
        <family val="3"/>
      </rPr>
      <t>入力</t>
    </r>
    <r>
      <rPr>
        <sz val="10"/>
        <rFont val="ＭＳ Ｐゴシック"/>
        <family val="3"/>
      </rPr>
      <t>すること。移動可能なボックス内にヘルプ情報が表示される。</t>
    </r>
  </si>
  <si>
    <r>
      <t>このフォームによって</t>
    </r>
    <r>
      <rPr>
        <b/>
        <sz val="10"/>
        <rFont val="ＭＳ Ｐゴシック"/>
        <family val="3"/>
      </rPr>
      <t>結果が計算</t>
    </r>
    <r>
      <rPr>
        <sz val="10"/>
        <rFont val="ＭＳ Ｐゴシック"/>
        <family val="3"/>
      </rPr>
      <t>され、以下の緑のエリアに表示される。</t>
    </r>
  </si>
  <si>
    <r>
      <t>シートのコピーを作成する場合は、まずワークブックの保護を解除してから</t>
    </r>
    <r>
      <rPr>
        <sz val="7.5"/>
        <rFont val="Arial"/>
        <family val="2"/>
      </rPr>
      <t xml:space="preserve"> (</t>
    </r>
    <r>
      <rPr>
        <b/>
        <sz val="7.5"/>
        <rFont val="ＭＳ Ｐゴシック"/>
        <family val="3"/>
      </rPr>
      <t>メニュー</t>
    </r>
    <r>
      <rPr>
        <sz val="7.5"/>
        <rFont val="Arial"/>
        <family val="2"/>
      </rPr>
      <t xml:space="preserve"> </t>
    </r>
    <r>
      <rPr>
        <sz val="7.5"/>
        <rFont val="ＭＳ Ｐゴシック"/>
        <family val="3"/>
      </rPr>
      <t>→</t>
    </r>
    <r>
      <rPr>
        <sz val="7.5"/>
        <rFont val="Arial"/>
        <family val="2"/>
      </rPr>
      <t xml:space="preserve"> </t>
    </r>
    <r>
      <rPr>
        <b/>
        <sz val="7.5"/>
        <rFont val="ＭＳ Ｐゴシック"/>
        <family val="3"/>
      </rPr>
      <t>ツール</t>
    </r>
    <r>
      <rPr>
        <sz val="7.5"/>
        <rFont val="Arial"/>
        <family val="2"/>
      </rPr>
      <t xml:space="preserve"> </t>
    </r>
    <r>
      <rPr>
        <sz val="7.5"/>
        <rFont val="ＭＳ Ｐゴシック"/>
        <family val="3"/>
      </rPr>
      <t>→</t>
    </r>
    <r>
      <rPr>
        <sz val="7.5"/>
        <rFont val="Arial"/>
        <family val="2"/>
      </rPr>
      <t xml:space="preserve"> </t>
    </r>
    <r>
      <rPr>
        <b/>
        <sz val="7.5"/>
        <rFont val="ＭＳ Ｐゴシック"/>
        <family val="3"/>
      </rPr>
      <t>保護</t>
    </r>
    <r>
      <rPr>
        <sz val="7.5"/>
        <rFont val="Arial"/>
        <family val="2"/>
      </rPr>
      <t xml:space="preserve"> </t>
    </r>
    <r>
      <rPr>
        <sz val="7.5"/>
        <rFont val="ＭＳ Ｐゴシック"/>
        <family val="3"/>
      </rPr>
      <t>→</t>
    </r>
    <r>
      <rPr>
        <sz val="7.5"/>
        <rFont val="Arial"/>
        <family val="2"/>
      </rPr>
      <t xml:space="preserve"> </t>
    </r>
    <r>
      <rPr>
        <b/>
        <sz val="7.5"/>
        <rFont val="ＭＳ Ｐゴシック"/>
        <family val="3"/>
      </rPr>
      <t>シート保護の解除</t>
    </r>
    <r>
      <rPr>
        <sz val="7.5"/>
        <rFont val="Arial"/>
        <family val="2"/>
      </rPr>
      <t xml:space="preserve"> </t>
    </r>
    <r>
      <rPr>
        <sz val="7.5"/>
        <rFont val="ＭＳ Ｐゴシック"/>
        <family val="3"/>
      </rPr>
      <t>の順に選択</t>
    </r>
    <r>
      <rPr>
        <sz val="7.5"/>
        <rFont val="Arial"/>
        <family val="2"/>
      </rPr>
      <t>)</t>
    </r>
    <r>
      <rPr>
        <sz val="7.5"/>
        <rFont val="ＭＳ Ｐゴシック"/>
        <family val="3"/>
      </rPr>
      <t>、シートを</t>
    </r>
    <r>
      <rPr>
        <b/>
        <sz val="7.5"/>
        <rFont val="ＭＳ Ｐゴシック"/>
        <family val="3"/>
      </rPr>
      <t>コピー</t>
    </r>
    <r>
      <rPr>
        <sz val="7.5"/>
        <rFont val="ＭＳ Ｐゴシック"/>
        <family val="3"/>
      </rPr>
      <t>すること</t>
    </r>
    <r>
      <rPr>
        <sz val="7.5"/>
        <rFont val="Arial"/>
        <family val="2"/>
      </rPr>
      <t xml:space="preserve"> (</t>
    </r>
    <r>
      <rPr>
        <b/>
        <sz val="7.5"/>
        <rFont val="ＭＳ Ｐゴシック"/>
        <family val="3"/>
      </rPr>
      <t>メニュー</t>
    </r>
    <r>
      <rPr>
        <sz val="7.5"/>
        <rFont val="Arial"/>
        <family val="2"/>
      </rPr>
      <t xml:space="preserve"> </t>
    </r>
    <r>
      <rPr>
        <sz val="7.5"/>
        <rFont val="ＭＳ Ｐゴシック"/>
        <family val="3"/>
      </rPr>
      <t>→</t>
    </r>
    <r>
      <rPr>
        <sz val="7.5"/>
        <rFont val="Arial"/>
        <family val="2"/>
      </rPr>
      <t xml:space="preserve"> </t>
    </r>
    <r>
      <rPr>
        <b/>
        <sz val="7.5"/>
        <rFont val="ＭＳ Ｐゴシック"/>
        <family val="3"/>
      </rPr>
      <t>編集</t>
    </r>
    <r>
      <rPr>
        <sz val="7.5"/>
        <rFont val="Arial"/>
        <family val="2"/>
      </rPr>
      <t xml:space="preserve"> </t>
    </r>
    <r>
      <rPr>
        <sz val="7.5"/>
        <rFont val="ＭＳ Ｐゴシック"/>
        <family val="3"/>
      </rPr>
      <t>→</t>
    </r>
    <r>
      <rPr>
        <sz val="7.5"/>
        <rFont val="Arial"/>
        <family val="2"/>
      </rPr>
      <t xml:space="preserve"> </t>
    </r>
    <r>
      <rPr>
        <b/>
        <sz val="7.5"/>
        <rFont val="ＭＳ Ｐゴシック"/>
        <family val="3"/>
      </rPr>
      <t>移動またはコピー</t>
    </r>
    <r>
      <rPr>
        <sz val="7.5"/>
        <rFont val="Arial"/>
        <family val="2"/>
      </rPr>
      <t xml:space="preserve"> </t>
    </r>
    <r>
      <rPr>
        <sz val="7.5"/>
        <rFont val="ＭＳ Ｐゴシック"/>
        <family val="3"/>
      </rPr>
      <t>→</t>
    </r>
    <r>
      <rPr>
        <sz val="7.5"/>
        <rFont val="Arial"/>
        <family val="2"/>
      </rPr>
      <t xml:space="preserve"> </t>
    </r>
    <r>
      <rPr>
        <b/>
        <sz val="7.5"/>
        <rFont val="ＭＳ Ｐゴシック"/>
        <family val="3"/>
      </rPr>
      <t>コピーを作成する</t>
    </r>
    <r>
      <rPr>
        <sz val="7.5"/>
        <rFont val="Arial"/>
        <family val="2"/>
      </rPr>
      <t>)</t>
    </r>
    <r>
      <rPr>
        <sz val="7.5"/>
        <rFont val="ＭＳ Ｐゴシック"/>
        <family val="3"/>
      </rPr>
      <t>。
スペースが足りない場合は、ワークブックの末尾のオーバーフローページを使用するとよい。</t>
    </r>
  </si>
  <si>
    <r>
      <t>テキストボックス内で改行する場合には、</t>
    </r>
    <r>
      <rPr>
        <sz val="10"/>
        <rFont val="Arial"/>
        <family val="2"/>
      </rPr>
      <t xml:space="preserve">Alt </t>
    </r>
    <r>
      <rPr>
        <sz val="10"/>
        <rFont val="ＭＳ Ｐゴシック"/>
        <family val="3"/>
      </rPr>
      <t>と</t>
    </r>
    <r>
      <rPr>
        <sz val="10"/>
        <rFont val="Arial"/>
        <family val="2"/>
      </rPr>
      <t xml:space="preserve"> Enter </t>
    </r>
    <r>
      <rPr>
        <sz val="10"/>
        <rFont val="ＭＳ Ｐゴシック"/>
        <family val="3"/>
      </rPr>
      <t>を同時に押下すること</t>
    </r>
    <r>
      <rPr>
        <sz val="10"/>
        <rFont val="Arial"/>
        <family val="2"/>
      </rPr>
      <t xml:space="preserve"> </t>
    </r>
    <r>
      <rPr>
        <sz val="10"/>
        <rFont val="ＭＳ Ｐゴシック"/>
        <family val="3"/>
      </rPr>
      <t>。</t>
    </r>
  </si>
  <si>
    <t>計算式が壊れるおそれがあるため、このぺーじではセルの追加やフォーマットの変更を行わないこと。</t>
  </si>
  <si>
    <r>
      <t>適格であると判断された女性に対しては全員参加の呼びかけを行っている。スクリーニングされた女性における適格者の割合についての情報は提供されていなかった。</t>
    </r>
    <r>
      <rPr>
        <sz val="10"/>
        <rFont val="Arial"/>
        <family val="2"/>
      </rPr>
      <t>2</t>
    </r>
    <r>
      <rPr>
        <sz val="10"/>
        <rFont val="ＭＳ Ｐゴシック"/>
        <family val="3"/>
      </rPr>
      <t>回目のスクリーニングに参加した</t>
    </r>
    <r>
      <rPr>
        <sz val="10"/>
        <rFont val="Arial"/>
        <family val="2"/>
      </rPr>
      <t xml:space="preserve"> 3463</t>
    </r>
    <r>
      <rPr>
        <sz val="10"/>
        <rFont val="ＭＳ Ｐゴシック"/>
        <family val="3"/>
      </rPr>
      <t>名の女性のうち</t>
    </r>
    <r>
      <rPr>
        <sz val="10"/>
        <rFont val="Arial"/>
        <family val="2"/>
      </rPr>
      <t xml:space="preserve"> (</t>
    </r>
    <r>
      <rPr>
        <sz val="10"/>
        <rFont val="ＭＳ Ｐゴシック"/>
        <family val="3"/>
      </rPr>
      <t>適格者なのか？</t>
    </r>
    <r>
      <rPr>
        <sz val="10"/>
        <rFont val="Arial"/>
        <family val="2"/>
      </rPr>
      <t xml:space="preserve">) </t>
    </r>
    <r>
      <rPr>
        <sz val="10"/>
        <rFont val="ＭＳ Ｐゴシック"/>
        <family val="3"/>
      </rPr>
      <t>ランダム化されたのは</t>
    </r>
    <r>
      <rPr>
        <sz val="10"/>
        <rFont val="Arial"/>
        <family val="2"/>
      </rPr>
      <t xml:space="preserve"> 2763</t>
    </r>
    <r>
      <rPr>
        <sz val="10"/>
        <rFont val="ＭＳ Ｐゴシック"/>
        <family val="3"/>
      </rPr>
      <t>名であった。</t>
    </r>
    <r>
      <rPr>
        <sz val="10"/>
        <rFont val="Arial"/>
        <family val="2"/>
      </rPr>
      <t xml:space="preserve"> </t>
    </r>
  </si>
  <si>
    <t>ランダム化</t>
  </si>
  <si>
    <t>コンピュータで生成した乱数。治療施設別にブロックランダム化</t>
  </si>
  <si>
    <r>
      <t>HRT: 1</t>
    </r>
    <r>
      <rPr>
        <sz val="10"/>
        <rFont val="ＭＳ Ｐゴシック"/>
        <family val="3"/>
      </rPr>
      <t>日</t>
    </r>
    <r>
      <rPr>
        <sz val="10"/>
        <rFont val="Arial"/>
        <family val="2"/>
      </rPr>
      <t xml:space="preserve"> 1</t>
    </r>
    <r>
      <rPr>
        <sz val="10"/>
        <rFont val="ＭＳ Ｐゴシック"/>
        <family val="3"/>
      </rPr>
      <t>錠</t>
    </r>
    <r>
      <rPr>
        <sz val="10"/>
        <rFont val="Arial"/>
        <family val="2"/>
      </rPr>
      <t xml:space="preserve"> (</t>
    </r>
    <r>
      <rPr>
        <sz val="10"/>
        <rFont val="ＭＳ Ｐゴシック"/>
        <family val="3"/>
      </rPr>
      <t>結合型エストロゲン　</t>
    </r>
    <r>
      <rPr>
        <sz val="10"/>
        <rFont val="Arial"/>
        <family val="2"/>
      </rPr>
      <t xml:space="preserve">0.625 mg </t>
    </r>
    <r>
      <rPr>
        <sz val="10"/>
        <rFont val="ＭＳ Ｐゴシック"/>
        <family val="3"/>
      </rPr>
      <t>および酢酸メドロキシプロゲステロン</t>
    </r>
    <r>
      <rPr>
        <sz val="10"/>
        <rFont val="Arial"/>
        <family val="2"/>
      </rPr>
      <t xml:space="preserve"> 2.5 mg)</t>
    </r>
    <r>
      <rPr>
        <sz val="10"/>
        <rFont val="ＭＳ Ｐゴシック"/>
        <family val="3"/>
      </rPr>
      <t>。参加者が自ら服用した。</t>
    </r>
  </si>
  <si>
    <t>見分けのつかないプラセボ。参加者が自ら服用。</t>
  </si>
  <si>
    <r>
      <t xml:space="preserve">CVD </t>
    </r>
    <r>
      <rPr>
        <sz val="10"/>
        <rFont val="ＭＳ Ｐゴシック"/>
        <family val="3"/>
      </rPr>
      <t>の二次アウトカムとしては、</t>
    </r>
    <r>
      <rPr>
        <sz val="10"/>
        <rFont val="Arial"/>
        <family val="2"/>
      </rPr>
      <t>CABG</t>
    </r>
    <r>
      <rPr>
        <sz val="10"/>
        <rFont val="ＭＳ Ｐゴシック"/>
        <family val="3"/>
      </rPr>
      <t>、</t>
    </r>
    <r>
      <rPr>
        <sz val="10"/>
        <rFont val="Arial"/>
        <family val="2"/>
      </rPr>
      <t>PCTA</t>
    </r>
    <r>
      <rPr>
        <sz val="10"/>
        <rFont val="ＭＳ Ｐゴシック"/>
        <family val="3"/>
      </rPr>
      <t>、不安定なアンギーナによる入院、</t>
    </r>
    <r>
      <rPr>
        <sz val="10"/>
        <rFont val="Arial"/>
        <family val="2"/>
      </rPr>
      <t>CHF</t>
    </r>
    <r>
      <rPr>
        <sz val="10"/>
        <rFont val="ＭＳ Ｐゴシック"/>
        <family val="3"/>
      </rPr>
      <t>、脳梗塞、</t>
    </r>
    <r>
      <rPr>
        <sz val="10"/>
        <rFont val="Arial"/>
        <family val="2"/>
      </rPr>
      <t>TIA</t>
    </r>
    <r>
      <rPr>
        <sz val="10"/>
        <rFont val="ＭＳ Ｐゴシック"/>
        <family val="3"/>
      </rPr>
      <t>、</t>
    </r>
    <r>
      <rPr>
        <sz val="10"/>
        <rFont val="Arial"/>
        <family val="2"/>
      </rPr>
      <t>PVD</t>
    </r>
    <r>
      <rPr>
        <sz val="10"/>
        <rFont val="ＭＳ Ｐゴシック"/>
        <family val="3"/>
      </rPr>
      <t>、そして脂質の変化</t>
    </r>
    <r>
      <rPr>
        <sz val="10"/>
        <rFont val="Arial"/>
        <family val="2"/>
      </rPr>
      <t xml:space="preserve"> (</t>
    </r>
    <r>
      <rPr>
        <sz val="10"/>
        <rFont val="ＭＳ Ｐゴシック"/>
        <family val="3"/>
      </rPr>
      <t>総コレステロール値、</t>
    </r>
    <r>
      <rPr>
        <sz val="10"/>
        <rFont val="Arial"/>
        <family val="2"/>
      </rPr>
      <t xml:space="preserve">LDL </t>
    </r>
    <r>
      <rPr>
        <sz val="10"/>
        <rFont val="ＭＳ Ｐゴシック"/>
        <family val="3"/>
      </rPr>
      <t>および</t>
    </r>
    <r>
      <rPr>
        <sz val="10"/>
        <rFont val="Arial"/>
        <family val="2"/>
      </rPr>
      <t xml:space="preserve"> HDL </t>
    </r>
    <r>
      <rPr>
        <sz val="10"/>
        <rFont val="ＭＳ Ｐゴシック"/>
        <family val="3"/>
      </rPr>
      <t>コレステロールち、高トリグリセリド</t>
    </r>
    <r>
      <rPr>
        <sz val="10"/>
        <rFont val="Arial"/>
        <family val="2"/>
      </rPr>
      <t xml:space="preserve">) </t>
    </r>
    <r>
      <rPr>
        <sz val="10"/>
        <rFont val="ＭＳ Ｐゴシック"/>
        <family val="3"/>
      </rPr>
      <t>などがあった。</t>
    </r>
    <r>
      <rPr>
        <sz val="10"/>
        <rFont val="Arial"/>
        <family val="2"/>
      </rPr>
      <t xml:space="preserve"> </t>
    </r>
  </si>
  <si>
    <r>
      <t>総死亡率、がんによる死亡率、</t>
    </r>
    <r>
      <rPr>
        <sz val="10"/>
        <rFont val="Arial"/>
        <family val="2"/>
      </rPr>
      <t>DVT</t>
    </r>
    <r>
      <rPr>
        <sz val="10"/>
        <rFont val="ＭＳ Ｐゴシック"/>
        <family val="3"/>
      </rPr>
      <t>、</t>
    </r>
    <r>
      <rPr>
        <sz val="10"/>
        <rFont val="Arial"/>
        <family val="2"/>
      </rPr>
      <t>PE</t>
    </r>
    <r>
      <rPr>
        <sz val="10"/>
        <rFont val="ＭＳ Ｐゴシック"/>
        <family val="3"/>
      </rPr>
      <t>、股関節などの骨折、胆石</t>
    </r>
  </si>
  <si>
    <r>
      <t>平均的なフォローアップ年数は、</t>
    </r>
    <r>
      <rPr>
        <sz val="10"/>
        <rFont val="Arial"/>
        <family val="2"/>
      </rPr>
      <t xml:space="preserve">HRT </t>
    </r>
    <r>
      <rPr>
        <sz val="10"/>
        <rFont val="ＭＳ Ｐゴシック"/>
        <family val="3"/>
      </rPr>
      <t>または</t>
    </r>
    <r>
      <rPr>
        <sz val="10"/>
        <rFont val="Arial"/>
        <family val="2"/>
      </rPr>
      <t xml:space="preserve"> </t>
    </r>
    <r>
      <rPr>
        <sz val="10"/>
        <rFont val="ＭＳ Ｐゴシック"/>
        <family val="3"/>
      </rPr>
      <t>プラセボの服用開始後</t>
    </r>
    <r>
      <rPr>
        <sz val="10"/>
        <rFont val="Arial"/>
        <family val="2"/>
      </rPr>
      <t xml:space="preserve"> 4.1</t>
    </r>
    <r>
      <rPr>
        <sz val="10"/>
        <rFont val="ＭＳ Ｐゴシック"/>
        <family val="3"/>
      </rPr>
      <t>年間であった。フォローアップのための通院は</t>
    </r>
    <r>
      <rPr>
        <sz val="10"/>
        <rFont val="Arial"/>
        <family val="2"/>
      </rPr>
      <t xml:space="preserve"> 4</t>
    </r>
    <r>
      <rPr>
        <sz val="10"/>
        <rFont val="ＭＳ Ｐゴシック"/>
        <family val="3"/>
      </rPr>
      <t>ヶ月おきであった。</t>
    </r>
  </si>
  <si>
    <r>
      <t>CAT (Critically Appraised Topic): EBCP (Evidence-Based Clinical Practice
 (</t>
    </r>
    <r>
      <rPr>
        <b/>
        <sz val="11"/>
        <rFont val="ＭＳ Ｐゴシック"/>
        <family val="3"/>
      </rPr>
      <t>エビデンスに基づく診療</t>
    </r>
    <r>
      <rPr>
        <b/>
        <sz val="11"/>
        <rFont val="Arial"/>
        <family val="2"/>
      </rPr>
      <t xml:space="preserve">)) </t>
    </r>
    <r>
      <rPr>
        <b/>
        <sz val="11"/>
        <rFont val="ＭＳ Ｐゴシック"/>
        <family val="3"/>
      </rPr>
      <t>の</t>
    </r>
    <r>
      <rPr>
        <b/>
        <sz val="11"/>
        <rFont val="Arial"/>
        <family val="2"/>
      </rPr>
      <t xml:space="preserve"> 5</t>
    </r>
    <r>
      <rPr>
        <b/>
        <sz val="11"/>
        <rFont val="ＭＳ Ｐゴシック"/>
        <family val="3"/>
      </rPr>
      <t>ステップの適用</t>
    </r>
  </si>
  <si>
    <r>
      <t>R</t>
    </r>
    <r>
      <rPr>
        <sz val="10"/>
        <rFont val="Arial"/>
        <family val="2"/>
      </rPr>
      <t>epresent</t>
    </r>
    <r>
      <rPr>
        <sz val="10"/>
        <rFont val="Arial"/>
        <family val="2"/>
      </rPr>
      <t xml:space="preserve"> (</t>
    </r>
    <r>
      <rPr>
        <sz val="10"/>
        <rFont val="ＭＳ Ｐゴシック"/>
        <family val="3"/>
      </rPr>
      <t>代表</t>
    </r>
    <r>
      <rPr>
        <sz val="10"/>
        <rFont val="Arial"/>
        <family val="2"/>
      </rPr>
      <t xml:space="preserve">) </t>
    </r>
    <r>
      <rPr>
        <sz val="10"/>
        <rFont val="ＭＳ Ｐゴシック"/>
        <family val="3"/>
      </rPr>
      <t>しているか。</t>
    </r>
  </si>
  <si>
    <r>
      <t>研究の設定について詳細な説明がされているか。</t>
    </r>
    <r>
      <rPr>
        <sz val="10"/>
        <rFont val="Arial"/>
        <family val="2"/>
      </rPr>
      <t xml:space="preserve">
</t>
    </r>
  </si>
  <si>
    <r>
      <t>適格集団について詳細な説明がされており、尚且つ適格集団は適切か。</t>
    </r>
    <r>
      <rPr>
        <sz val="10"/>
        <rFont val="Arial"/>
        <family val="2"/>
      </rPr>
      <t xml:space="preserve">
</t>
    </r>
  </si>
  <si>
    <t>参加者は適格者を代表しているといえるか。</t>
  </si>
  <si>
    <r>
      <t>参加者またはスタッフ</t>
    </r>
    <r>
      <rPr>
        <sz val="10"/>
        <rFont val="Arial"/>
        <family val="2"/>
      </rPr>
      <t xml:space="preserve"> (</t>
    </r>
    <r>
      <rPr>
        <sz val="10"/>
        <rFont val="ＭＳ Ｐゴシック"/>
        <family val="3"/>
      </rPr>
      <t>またはその両方</t>
    </r>
    <r>
      <rPr>
        <sz val="10"/>
        <rFont val="Arial"/>
        <family val="2"/>
      </rPr>
      <t xml:space="preserve">) </t>
    </r>
    <r>
      <rPr>
        <sz val="10"/>
        <rFont val="ＭＳ Ｐゴシック"/>
        <family val="3"/>
      </rPr>
      <t>から曝露および対照が盲検化されていたか。</t>
    </r>
  </si>
  <si>
    <t>曝露および対照に対し、十分なコンプライアンスが得られていたか。</t>
  </si>
  <si>
    <r>
      <t>コンタミネーションは十分に低かったか。</t>
    </r>
    <r>
      <rPr>
        <sz val="10"/>
        <rFont val="Arial"/>
        <family val="2"/>
      </rPr>
      <t xml:space="preserve">
</t>
    </r>
  </si>
  <si>
    <t>介入は通常の診療に適用可能か。</t>
  </si>
  <si>
    <r>
      <t>アウトカム指標について詳細に説明されているか。またアウトカム指標は妥当か</t>
    </r>
    <r>
      <rPr>
        <sz val="10"/>
        <rFont val="Arial"/>
        <family val="2"/>
      </rPr>
      <t xml:space="preserve"> (</t>
    </r>
    <r>
      <rPr>
        <sz val="10"/>
        <rFont val="ＭＳ Ｐゴシック"/>
        <family val="3"/>
      </rPr>
      <t>客観的か</t>
    </r>
    <r>
      <rPr>
        <sz val="10"/>
        <rFont val="Arial"/>
        <family val="2"/>
      </rPr>
      <t>)</t>
    </r>
    <r>
      <rPr>
        <sz val="10"/>
        <rFont val="ＭＳ Ｐゴシック"/>
        <family val="3"/>
      </rPr>
      <t>。</t>
    </r>
  </si>
  <si>
    <r>
      <t>アウトカムの測定は盲検化されているか。</t>
    </r>
    <r>
      <rPr>
        <sz val="10"/>
        <rFont val="Arial"/>
        <family val="2"/>
      </rPr>
      <t xml:space="preserve">
</t>
    </r>
  </si>
  <si>
    <t>重要なアウトカムはすべて評価されているか。</t>
  </si>
  <si>
    <t>曝露群と対照群とでフォローアップ期間は同様か。</t>
  </si>
  <si>
    <t>曝露群および対照群はベースライン時において類似しているか。類似していない場合、これらについての調整は行われているか。</t>
  </si>
  <si>
    <r>
      <t>治療企図解析</t>
    </r>
    <r>
      <rPr>
        <sz val="10"/>
        <rFont val="Arial"/>
        <family val="2"/>
      </rPr>
      <t xml:space="preserve"> (ITT </t>
    </r>
    <r>
      <rPr>
        <sz val="10"/>
        <rFont val="ＭＳ Ｐゴシック"/>
        <family val="3"/>
      </rPr>
      <t>解析</t>
    </r>
    <r>
      <rPr>
        <sz val="10"/>
        <rFont val="Arial"/>
        <family val="2"/>
      </rPr>
      <t xml:space="preserve">) </t>
    </r>
    <r>
      <rPr>
        <sz val="10"/>
        <rFont val="ＭＳ Ｐゴシック"/>
        <family val="3"/>
      </rPr>
      <t>か。</t>
    </r>
    <r>
      <rPr>
        <sz val="10"/>
        <rFont val="Arial"/>
        <family val="2"/>
      </rPr>
      <t xml:space="preserve">
</t>
    </r>
  </si>
  <si>
    <t>介入効果の推定値が提供されているか。または計算可能か。</t>
  </si>
  <si>
    <t>介入効果の精確さが提供されているか。または計算可能か。</t>
  </si>
  <si>
    <t>分析手法は適切か。</t>
  </si>
  <si>
    <r>
      <t>研究結果には内的妥当性があるか</t>
    </r>
    <r>
      <rPr>
        <sz val="10"/>
        <rFont val="Arial"/>
        <family val="2"/>
      </rPr>
      <t xml:space="preserve"> (</t>
    </r>
    <r>
      <rPr>
        <sz val="10"/>
        <rFont val="ＭＳ Ｐゴシック"/>
        <family val="3"/>
      </rPr>
      <t>バイアスがないか</t>
    </r>
    <r>
      <rPr>
        <sz val="10"/>
        <rFont val="Arial"/>
        <family val="2"/>
      </rPr>
      <t>)</t>
    </r>
    <r>
      <rPr>
        <sz val="10"/>
        <rFont val="ＭＳ Ｐゴシック"/>
        <family val="3"/>
      </rPr>
      <t>。</t>
    </r>
  </si>
  <si>
    <t>結果は、意味をなすのに十分な精確さを備えていたか。十分な精確さを備えていなかった場合、検出力は十分だったか。</t>
  </si>
  <si>
    <r>
      <t>結果の適用可能性</t>
    </r>
    <r>
      <rPr>
        <sz val="10"/>
        <rFont val="Arial"/>
        <family val="2"/>
      </rPr>
      <t xml:space="preserve"> (</t>
    </r>
    <r>
      <rPr>
        <sz val="10"/>
        <rFont val="ＭＳ Ｐゴシック"/>
        <family val="3"/>
      </rPr>
      <t>つまり外的妥当性</t>
    </r>
    <r>
      <rPr>
        <sz val="10"/>
        <rFont val="Arial"/>
        <family val="2"/>
      </rPr>
      <t xml:space="preserve">) </t>
    </r>
    <r>
      <rPr>
        <sz val="10"/>
        <rFont val="ＭＳ Ｐゴシック"/>
        <family val="3"/>
      </rPr>
      <t>を決定することは可能か。</t>
    </r>
  </si>
  <si>
    <t>全体的な研究の質</t>
  </si>
  <si>
    <t>適格基準の説明は詳細かつ適切であったが、適格者の合計人数は提示されていない。</t>
  </si>
  <si>
    <r>
      <t>全適格者のうちの参加者の割合についての言及はなかったが、</t>
    </r>
    <r>
      <rPr>
        <sz val="10"/>
        <rFont val="Arial"/>
        <family val="2"/>
      </rPr>
      <t>2</t>
    </r>
    <r>
      <rPr>
        <sz val="10"/>
        <rFont val="ＭＳ Ｐゴシック"/>
        <family val="3"/>
      </rPr>
      <t>回目のスクリーニング時点で</t>
    </r>
    <r>
      <rPr>
        <sz val="10"/>
        <rFont val="Arial"/>
        <family val="2"/>
      </rPr>
      <t xml:space="preserve">  3463</t>
    </r>
    <r>
      <rPr>
        <sz val="10"/>
        <rFont val="ＭＳ Ｐゴシック"/>
        <family val="3"/>
      </rPr>
      <t>名中</t>
    </r>
    <r>
      <rPr>
        <sz val="10"/>
        <rFont val="Arial"/>
        <family val="2"/>
      </rPr>
      <t xml:space="preserve">  2763</t>
    </r>
    <r>
      <rPr>
        <sz val="10"/>
        <rFont val="ＭＳ Ｐゴシック"/>
        <family val="3"/>
      </rPr>
      <t>名が参加者として選出されていることから、おそらく代表的集団であることが合理的に考えられる。</t>
    </r>
  </si>
  <si>
    <r>
      <t>はい。ベースライン特性表において詳細な</t>
    </r>
    <r>
      <rPr>
        <sz val="10"/>
        <rFont val="Arial"/>
        <family val="2"/>
      </rPr>
      <t xml:space="preserve"> CVD </t>
    </r>
    <r>
      <rPr>
        <sz val="10"/>
        <rFont val="ＭＳ Ｐゴシック"/>
        <family val="3"/>
      </rPr>
      <t>リスクプロファイルが提供されている。</t>
    </r>
  </si>
  <si>
    <t>はい。組成や服用量が詳細に説明されている。研究過程において、ラベルの表示内容が適切かどうかをチェックするために、実薬およびプラセボ錠剤の化学分析が実施されている。</t>
  </si>
  <si>
    <r>
      <t>十分だった。</t>
    </r>
    <r>
      <rPr>
        <sz val="10"/>
        <rFont val="Arial"/>
        <family val="2"/>
      </rPr>
      <t xml:space="preserve">EG </t>
    </r>
    <r>
      <rPr>
        <sz val="10"/>
        <rFont val="ＭＳ Ｐゴシック"/>
        <family val="3"/>
      </rPr>
      <t>の</t>
    </r>
    <r>
      <rPr>
        <sz val="10"/>
        <rFont val="Arial"/>
        <family val="2"/>
      </rPr>
      <t xml:space="preserve"> 82%</t>
    </r>
    <r>
      <rPr>
        <sz val="10"/>
        <rFont val="ＭＳ Ｐゴシック"/>
        <family val="3"/>
      </rPr>
      <t>、そして</t>
    </r>
    <r>
      <rPr>
        <sz val="10"/>
        <rFont val="Arial"/>
        <family val="2"/>
      </rPr>
      <t xml:space="preserve"> CG </t>
    </r>
    <r>
      <rPr>
        <sz val="10"/>
        <rFont val="ＭＳ Ｐゴシック"/>
        <family val="3"/>
      </rPr>
      <t>の</t>
    </r>
    <r>
      <rPr>
        <sz val="10"/>
        <rFont val="Arial"/>
        <family val="2"/>
      </rPr>
      <t xml:space="preserve"> 91% </t>
    </r>
    <r>
      <rPr>
        <sz val="10"/>
        <rFont val="ＭＳ Ｐゴシック"/>
        <family val="3"/>
      </rPr>
      <t>が</t>
    </r>
    <r>
      <rPr>
        <sz val="10"/>
        <rFont val="Arial"/>
        <family val="2"/>
      </rPr>
      <t xml:space="preserve"> 1</t>
    </r>
    <r>
      <rPr>
        <sz val="10"/>
        <rFont val="ＭＳ Ｐゴシック"/>
        <family val="3"/>
      </rPr>
      <t>年目の時点で薬剤の継続服用を報告しており、</t>
    </r>
    <r>
      <rPr>
        <sz val="10"/>
        <rFont val="Arial"/>
        <family val="2"/>
      </rPr>
      <t>3</t>
    </r>
    <r>
      <rPr>
        <sz val="10"/>
        <rFont val="ＭＳ Ｐゴシック"/>
        <family val="3"/>
      </rPr>
      <t>年面時点でもそれぞれ</t>
    </r>
    <r>
      <rPr>
        <sz val="10"/>
        <rFont val="Arial"/>
        <family val="2"/>
      </rPr>
      <t xml:space="preserve"> 75%</t>
    </r>
    <r>
      <rPr>
        <sz val="10"/>
        <rFont val="ＭＳ Ｐゴシック"/>
        <family val="3"/>
      </rPr>
      <t>、</t>
    </r>
    <r>
      <rPr>
        <sz val="10"/>
        <rFont val="Arial"/>
        <family val="2"/>
      </rPr>
      <t xml:space="preserve">81% </t>
    </r>
    <r>
      <rPr>
        <sz val="10"/>
        <rFont val="ＭＳ Ｐゴシック"/>
        <family val="3"/>
      </rPr>
      <t>が服用を継続しており、コンプライアンスは十分すぎるほどであった。</t>
    </r>
  </si>
  <si>
    <r>
      <t>研究期間中に、プラセボ群の</t>
    </r>
    <r>
      <rPr>
        <sz val="10"/>
        <rFont val="Arial"/>
        <family val="2"/>
      </rPr>
      <t xml:space="preserve"> 8% </t>
    </r>
    <r>
      <rPr>
        <sz val="10"/>
        <rFont val="ＭＳ Ｐゴシック"/>
        <family val="3"/>
      </rPr>
      <t>のみが経口または経皮的にエストロゲンを摂取していた。</t>
    </r>
  </si>
  <si>
    <r>
      <t>質の高い研究。研究クエスチョンに対応可能な適切なデザインが採用されている。重大なバイアスの可能性は低い。ランダム化、および二重盲検化が実施され、フォローアップもきわめて良好だった。研究の規模が十分であり、精確な結果が得られたと合理的に考えられるが、</t>
    </r>
    <r>
      <rPr>
        <sz val="10"/>
        <rFont val="Arial"/>
        <family val="2"/>
      </rPr>
      <t xml:space="preserve">CHD </t>
    </r>
    <r>
      <rPr>
        <sz val="10"/>
        <rFont val="ＭＳ Ｐゴシック"/>
        <family val="3"/>
      </rPr>
      <t>イベントのプライマリ</t>
    </r>
    <r>
      <rPr>
        <sz val="10"/>
        <rFont val="Arial"/>
        <family val="2"/>
      </rPr>
      <t xml:space="preserve"> </t>
    </r>
    <r>
      <rPr>
        <sz val="10"/>
        <rFont val="ＭＳ Ｐゴシック"/>
        <family val="3"/>
      </rPr>
      <t>エンドポイントの相対リスクを取り巻く信頼区間</t>
    </r>
    <r>
      <rPr>
        <sz val="10"/>
        <rFont val="Arial"/>
        <family val="2"/>
      </rPr>
      <t xml:space="preserve"> (RG = 0.99</t>
    </r>
    <r>
      <rPr>
        <sz val="10"/>
        <rFont val="ＭＳ Ｐゴシック"/>
        <family val="3"/>
      </rPr>
      <t>、</t>
    </r>
    <r>
      <rPr>
        <sz val="10"/>
        <rFont val="Arial"/>
        <family val="2"/>
      </rPr>
      <t>CI: 0.8</t>
    </r>
    <r>
      <rPr>
        <sz val="10"/>
        <rFont val="ＭＳ Ｐゴシック"/>
        <family val="3"/>
      </rPr>
      <t>～</t>
    </r>
    <r>
      <rPr>
        <sz val="10"/>
        <rFont val="Arial"/>
        <family val="2"/>
      </rPr>
      <t xml:space="preserve">1.22) </t>
    </r>
    <r>
      <rPr>
        <sz val="10"/>
        <rFont val="ＭＳ Ｐゴシック"/>
        <family val="3"/>
      </rPr>
      <t>は、この研究において</t>
    </r>
    <r>
      <rPr>
        <sz val="10"/>
        <rFont val="Arial"/>
        <family val="2"/>
      </rPr>
      <t xml:space="preserve"> 20% </t>
    </r>
    <r>
      <rPr>
        <sz val="10"/>
        <rFont val="ＭＳ Ｐゴシック"/>
        <family val="3"/>
      </rPr>
      <t>の害または</t>
    </r>
    <r>
      <rPr>
        <sz val="10"/>
        <rFont val="Arial"/>
        <family val="2"/>
      </rPr>
      <t xml:space="preserve"> 20% </t>
    </r>
    <r>
      <rPr>
        <sz val="10"/>
        <rFont val="ＭＳ Ｐゴシック"/>
        <family val="3"/>
      </rPr>
      <t>の利益を排除できないことを示している。</t>
    </r>
    <r>
      <rPr>
        <sz val="10"/>
        <rFont val="Arial"/>
        <family val="2"/>
      </rPr>
      <t>1</t>
    </r>
    <r>
      <rPr>
        <sz val="10"/>
        <rFont val="ＭＳ Ｐゴシック"/>
        <family val="3"/>
      </rPr>
      <t>つの小さな問題として、参加者となった適格な女性の割合についての情報が欠如していたことがあげられる。スクリーニングされた女性は</t>
    </r>
    <r>
      <rPr>
        <sz val="10"/>
        <rFont val="Arial"/>
        <family val="2"/>
      </rPr>
      <t xml:space="preserve"> 7</t>
    </r>
    <r>
      <rPr>
        <sz val="10"/>
        <rFont val="ＭＳ Ｐゴシック"/>
        <family val="3"/>
      </rPr>
      <t>万名に上ったが、参加したのは</t>
    </r>
    <r>
      <rPr>
        <sz val="10"/>
        <rFont val="Arial"/>
        <family val="2"/>
      </rPr>
      <t xml:space="preserve"> 2,800</t>
    </r>
    <r>
      <rPr>
        <sz val="10"/>
        <rFont val="ＭＳ Ｐゴシック"/>
        <family val="3"/>
      </rPr>
      <t>名のみだったことから、参加集団は意識の高い選り抜きのサブグループが自ら志願して参加したものと考えられる。</t>
    </r>
  </si>
  <si>
    <r>
      <t xml:space="preserve">a. </t>
    </r>
    <r>
      <rPr>
        <b/>
        <sz val="12"/>
        <color indexed="43"/>
        <rFont val="Arial"/>
        <family val="2"/>
      </rPr>
      <t>GATE</t>
    </r>
    <r>
      <rPr>
        <b/>
        <sz val="12"/>
        <color indexed="9"/>
        <rFont val="Arial"/>
        <family val="2"/>
      </rPr>
      <t xml:space="preserve"> (</t>
    </r>
    <r>
      <rPr>
        <b/>
        <sz val="12"/>
        <color indexed="43"/>
        <rFont val="Arial"/>
        <family val="2"/>
      </rPr>
      <t>G</t>
    </r>
    <r>
      <rPr>
        <b/>
        <sz val="12"/>
        <color indexed="9"/>
        <rFont val="Arial"/>
        <family val="2"/>
      </rPr>
      <t>raphic</t>
    </r>
    <r>
      <rPr>
        <b/>
        <sz val="12"/>
        <color indexed="18"/>
        <rFont val="Arial"/>
        <family val="2"/>
      </rPr>
      <t xml:space="preserve"> </t>
    </r>
    <r>
      <rPr>
        <b/>
        <sz val="12"/>
        <color indexed="43"/>
        <rFont val="Arial"/>
        <family val="2"/>
      </rPr>
      <t>A</t>
    </r>
    <r>
      <rPr>
        <b/>
        <sz val="12"/>
        <color indexed="9"/>
        <rFont val="Arial"/>
        <family val="2"/>
      </rPr>
      <t xml:space="preserve">ppraisal </t>
    </r>
    <r>
      <rPr>
        <b/>
        <sz val="12"/>
        <color indexed="43"/>
        <rFont val="Arial"/>
        <family val="2"/>
      </rPr>
      <t>T</t>
    </r>
    <r>
      <rPr>
        <b/>
        <sz val="12"/>
        <color indexed="9"/>
        <rFont val="Arial"/>
        <family val="2"/>
      </rPr>
      <t>ool for</t>
    </r>
    <r>
      <rPr>
        <b/>
        <sz val="12"/>
        <color indexed="18"/>
        <rFont val="Arial"/>
        <family val="2"/>
      </rPr>
      <t xml:space="preserve"> </t>
    </r>
    <r>
      <rPr>
        <b/>
        <sz val="12"/>
        <color indexed="43"/>
        <rFont val="Arial"/>
        <family val="2"/>
      </rPr>
      <t>E</t>
    </r>
    <r>
      <rPr>
        <b/>
        <sz val="12"/>
        <color indexed="9"/>
        <rFont val="Arial"/>
        <family val="2"/>
      </rPr>
      <t xml:space="preserve">pidemiology) frame </t>
    </r>
    <r>
      <rPr>
        <b/>
        <sz val="12"/>
        <color indexed="9"/>
        <rFont val="ＭＳ Ｐゴシック"/>
        <family val="3"/>
      </rPr>
      <t>に研究を</t>
    </r>
    <r>
      <rPr>
        <b/>
        <sz val="12"/>
        <color indexed="9"/>
        <rFont val="Arial"/>
        <family val="2"/>
      </rPr>
      <t>“</t>
    </r>
    <r>
      <rPr>
        <b/>
        <sz val="12"/>
        <color indexed="9"/>
        <rFont val="ＭＳ Ｐゴシック"/>
        <family val="3"/>
      </rPr>
      <t>掲示</t>
    </r>
    <r>
      <rPr>
        <b/>
        <sz val="12"/>
        <color indexed="9"/>
        <rFont val="Arial"/>
        <family val="2"/>
      </rPr>
      <t>”</t>
    </r>
    <r>
      <rPr>
        <b/>
        <sz val="12"/>
        <color indexed="9"/>
        <rFont val="ＭＳ Ｐゴシック"/>
        <family val="3"/>
      </rPr>
      <t>する。</t>
    </r>
  </si>
  <si>
    <r>
      <t xml:space="preserve">Participant </t>
    </r>
    <r>
      <rPr>
        <b/>
        <sz val="10"/>
        <rFont val="Arial"/>
        <family val="2"/>
      </rPr>
      <t>P</t>
    </r>
    <r>
      <rPr>
        <sz val="10"/>
        <rFont val="Arial"/>
        <family val="2"/>
      </rPr>
      <t>opulation (</t>
    </r>
    <r>
      <rPr>
        <sz val="10"/>
        <rFont val="ＭＳ Ｐゴシック"/>
        <family val="3"/>
      </rPr>
      <t>参加者集団</t>
    </r>
    <r>
      <rPr>
        <sz val="10"/>
        <rFont val="Arial"/>
        <family val="2"/>
      </rPr>
      <t xml:space="preserve"> )</t>
    </r>
  </si>
  <si>
    <r>
      <t xml:space="preserve">Eligible </t>
    </r>
    <r>
      <rPr>
        <b/>
        <sz val="10"/>
        <rFont val="Arial"/>
        <family val="2"/>
      </rPr>
      <t>P</t>
    </r>
    <r>
      <rPr>
        <sz val="10"/>
        <rFont val="Arial"/>
        <family val="2"/>
      </rPr>
      <t>opulation (</t>
    </r>
    <r>
      <rPr>
        <sz val="10"/>
        <rFont val="ＭＳ Ｐゴシック"/>
        <family val="3"/>
      </rPr>
      <t>適格集団</t>
    </r>
    <r>
      <rPr>
        <sz val="10"/>
        <rFont val="Arial"/>
        <family val="2"/>
      </rPr>
      <t xml:space="preserve">)
</t>
    </r>
  </si>
  <si>
    <t>参加者についての、関連する個人的特性 (予後) が報告されてるか。</t>
  </si>
  <si>
    <t>研究終了時にすべての参加者が把握がされているか。</t>
  </si>
  <si>
    <r>
      <t>正確に</t>
    </r>
    <r>
      <rPr>
        <sz val="10"/>
        <rFont val="Arial"/>
        <family val="2"/>
      </rPr>
      <t xml:space="preserve"> </t>
    </r>
    <r>
      <rPr>
        <b/>
        <sz val="10"/>
        <rFont val="Arial"/>
        <family val="2"/>
      </rPr>
      <t>M</t>
    </r>
    <r>
      <rPr>
        <sz val="10"/>
        <rFont val="Arial"/>
        <family val="2"/>
      </rPr>
      <t>easure (</t>
    </r>
    <r>
      <rPr>
        <sz val="10"/>
        <rFont val="ＭＳ Ｐゴシック"/>
        <family val="3"/>
      </rPr>
      <t>測定</t>
    </r>
    <r>
      <rPr>
        <sz val="10"/>
        <rFont val="Arial"/>
        <family val="2"/>
      </rPr>
      <t xml:space="preserve">) </t>
    </r>
    <r>
      <rPr>
        <sz val="10"/>
        <rFont val="ＭＳ Ｐゴシック"/>
        <family val="3"/>
      </rPr>
      <t>されているか</t>
    </r>
    <r>
      <rPr>
        <sz val="10"/>
        <rFont val="Arial"/>
        <family val="2"/>
      </rPr>
      <t xml:space="preserve"> (</t>
    </r>
    <r>
      <rPr>
        <b/>
        <sz val="10"/>
        <rFont val="Arial"/>
        <family val="2"/>
      </rPr>
      <t>B</t>
    </r>
    <r>
      <rPr>
        <sz val="10"/>
        <rFont val="Arial"/>
        <family val="2"/>
      </rPr>
      <t>lind (</t>
    </r>
    <r>
      <rPr>
        <sz val="10"/>
        <rFont val="ＭＳ Ｐゴシック"/>
        <family val="3"/>
      </rPr>
      <t>盲検化</t>
    </r>
    <r>
      <rPr>
        <sz val="10"/>
        <rFont val="Arial"/>
        <family val="2"/>
      </rPr>
      <t xml:space="preserve">) </t>
    </r>
    <r>
      <rPr>
        <sz val="10"/>
        <rFont val="ＭＳ Ｐゴシック"/>
        <family val="3"/>
      </rPr>
      <t>されているか？または</t>
    </r>
    <r>
      <rPr>
        <sz val="10"/>
        <rFont val="Arial"/>
        <family val="2"/>
      </rPr>
      <t xml:space="preserve"> </t>
    </r>
    <r>
      <rPr>
        <b/>
        <sz val="10"/>
        <rFont val="Arial"/>
        <family val="2"/>
      </rPr>
      <t>O</t>
    </r>
    <r>
      <rPr>
        <sz val="10"/>
        <rFont val="Arial"/>
        <family val="2"/>
      </rPr>
      <t>bjective (</t>
    </r>
    <r>
      <rPr>
        <sz val="10"/>
        <rFont val="ＭＳ Ｐゴシック"/>
        <family val="3"/>
      </rPr>
      <t>客観的</t>
    </r>
    <r>
      <rPr>
        <sz val="10"/>
        <rFont val="Arial"/>
        <family val="2"/>
      </rPr>
      <t>)</t>
    </r>
    <r>
      <rPr>
        <sz val="10"/>
        <rFont val="ＭＳ Ｐゴシック"/>
        <family val="3"/>
      </rPr>
      <t>か</t>
    </r>
    <r>
      <rPr>
        <sz val="10"/>
        <rFont val="Arial"/>
        <family val="2"/>
      </rPr>
      <t xml:space="preserve">) </t>
    </r>
    <r>
      <rPr>
        <sz val="10"/>
        <rFont val="ＭＳ Ｐゴシック"/>
        <family val="3"/>
      </rPr>
      <t>。</t>
    </r>
  </si>
  <si>
    <r>
      <t>結論</t>
    </r>
    <r>
      <rPr>
        <b/>
        <sz val="10"/>
        <rFont val="Arial"/>
        <family val="2"/>
      </rPr>
      <t xml:space="preserve">: </t>
    </r>
    <r>
      <rPr>
        <b/>
        <sz val="10"/>
        <rFont val="ＭＳ Ｐゴシック"/>
        <family val="3"/>
      </rPr>
      <t>総合評価を行う。</t>
    </r>
  </si>
  <si>
    <r>
      <t>これは、</t>
    </r>
    <r>
      <rPr>
        <sz val="10"/>
        <rFont val="Arial"/>
        <family val="2"/>
      </rPr>
      <t xml:space="preserve">CHD </t>
    </r>
    <r>
      <rPr>
        <sz val="10"/>
        <rFont val="ＭＳ Ｐゴシック"/>
        <family val="3"/>
      </rPr>
      <t>を患う女性における</t>
    </r>
    <r>
      <rPr>
        <sz val="10"/>
        <rFont val="Arial"/>
        <family val="2"/>
      </rPr>
      <t xml:space="preserve"> HRT </t>
    </r>
    <r>
      <rPr>
        <sz val="10"/>
        <rFont val="ＭＳ Ｐゴシック"/>
        <family val="3"/>
      </rPr>
      <t>について調べた唯一の</t>
    </r>
    <r>
      <rPr>
        <sz val="10"/>
        <rFont val="Arial"/>
        <family val="2"/>
      </rPr>
      <t xml:space="preserve"> RCT </t>
    </r>
    <r>
      <rPr>
        <sz val="10"/>
        <rFont val="ＭＳ Ｐゴシック"/>
        <family val="3"/>
      </rPr>
      <t>である。</t>
    </r>
    <r>
      <rPr>
        <sz val="10"/>
        <rFont val="Arial"/>
        <family val="2"/>
      </rPr>
      <t xml:space="preserve">HRT </t>
    </r>
    <r>
      <rPr>
        <sz val="10"/>
        <rFont val="ＭＳ Ｐゴシック"/>
        <family val="3"/>
      </rPr>
      <t>の様々な局面について捉えた</t>
    </r>
    <r>
      <rPr>
        <sz val="10"/>
        <rFont val="Arial"/>
        <family val="2"/>
      </rPr>
      <t xml:space="preserve"> 2005</t>
    </r>
    <r>
      <rPr>
        <sz val="10"/>
        <rFont val="ＭＳ Ｐゴシック"/>
        <family val="3"/>
      </rPr>
      <t>年版の</t>
    </r>
    <r>
      <rPr>
        <sz val="10"/>
        <rFont val="Arial"/>
        <family val="2"/>
      </rPr>
      <t xml:space="preserve"> 6</t>
    </r>
    <r>
      <rPr>
        <sz val="10"/>
        <rFont val="ＭＳ Ｐゴシック"/>
        <family val="3"/>
      </rPr>
      <t>件のコクラン</t>
    </r>
    <r>
      <rPr>
        <sz val="10"/>
        <rFont val="Arial"/>
        <family val="2"/>
      </rPr>
      <t xml:space="preserve"> </t>
    </r>
    <r>
      <rPr>
        <sz val="10"/>
        <rFont val="ＭＳ Ｐゴシック"/>
        <family val="3"/>
      </rPr>
      <t>システマティックレビュー、ならびにニュージーランドで慎重な検討を経て出版された</t>
    </r>
    <r>
      <rPr>
        <sz val="10"/>
        <rFont val="Arial"/>
        <family val="2"/>
      </rPr>
      <t xml:space="preserve"> HRT </t>
    </r>
    <r>
      <rPr>
        <sz val="10"/>
        <rFont val="ＭＳ Ｐゴシック"/>
        <family val="3"/>
      </rPr>
      <t>ガイドラインが存在する。「閉経前後および閉経後の女性における長期的ホルモン療法</t>
    </r>
    <r>
      <rPr>
        <sz val="10"/>
        <rFont val="Arial"/>
        <family val="2"/>
      </rPr>
      <t xml:space="preserve"> (long term hormone therapy for perimenopausal and postmenopausal women) (Farquar </t>
    </r>
    <r>
      <rPr>
        <sz val="10"/>
        <rFont val="ＭＳ Ｐゴシック"/>
        <family val="3"/>
      </rPr>
      <t>ら著</t>
    </r>
    <r>
      <rPr>
        <sz val="10"/>
        <rFont val="Arial"/>
        <family val="2"/>
      </rPr>
      <t>)</t>
    </r>
    <r>
      <rPr>
        <sz val="10"/>
        <rFont val="ＭＳ Ｐゴシック"/>
        <family val="3"/>
      </rPr>
      <t>」というコクラン</t>
    </r>
    <r>
      <rPr>
        <sz val="10"/>
        <rFont val="Arial"/>
        <family val="2"/>
      </rPr>
      <t xml:space="preserve"> </t>
    </r>
    <r>
      <rPr>
        <sz val="10"/>
        <rFont val="ＭＳ Ｐゴシック"/>
        <family val="3"/>
      </rPr>
      <t>システマティックレビューには</t>
    </r>
    <r>
      <rPr>
        <sz val="10"/>
        <rFont val="Arial"/>
        <family val="2"/>
      </rPr>
      <t xml:space="preserve"> 15 </t>
    </r>
    <r>
      <rPr>
        <sz val="10"/>
        <rFont val="ＭＳ Ｐゴシック"/>
        <family val="3"/>
      </rPr>
      <t>件の</t>
    </r>
    <r>
      <rPr>
        <sz val="10"/>
        <rFont val="Arial"/>
        <family val="2"/>
      </rPr>
      <t xml:space="preserve"> RCT </t>
    </r>
    <r>
      <rPr>
        <sz val="10"/>
        <rFont val="ＭＳ Ｐゴシック"/>
        <family val="3"/>
      </rPr>
      <t>が含まれており、そのうち</t>
    </r>
    <r>
      <rPr>
        <sz val="10"/>
        <rFont val="Arial"/>
        <family val="2"/>
      </rPr>
      <t xml:space="preserve"> 2</t>
    </r>
    <r>
      <rPr>
        <sz val="10"/>
        <rFont val="ＭＳ Ｐゴシック"/>
        <family val="3"/>
      </rPr>
      <t>件の大規模な試験</t>
    </r>
    <r>
      <rPr>
        <sz val="10"/>
        <rFont val="Arial"/>
        <family val="2"/>
      </rPr>
      <t xml:space="preserve"> (</t>
    </r>
    <r>
      <rPr>
        <sz val="10"/>
        <rFont val="ＭＳ Ｐゴシック"/>
        <family val="3"/>
      </rPr>
      <t>ここで評価対象となっている研究ならびに</t>
    </r>
    <r>
      <rPr>
        <sz val="10"/>
        <rFont val="Arial"/>
        <family val="2"/>
      </rPr>
      <t xml:space="preserve"> </t>
    </r>
    <r>
      <rPr>
        <sz val="10"/>
        <rFont val="ＭＳ Ｐゴシック"/>
        <family val="3"/>
      </rPr>
      <t>『</t>
    </r>
    <r>
      <rPr>
        <sz val="10"/>
        <rFont val="Arial"/>
        <family val="2"/>
      </rPr>
      <t>Women's Health Initiative JAMA 2002</t>
    </r>
    <r>
      <rPr>
        <sz val="10"/>
        <rFont val="ＭＳ Ｐゴシック"/>
        <family val="3"/>
      </rPr>
      <t>』</t>
    </r>
    <r>
      <rPr>
        <sz val="10"/>
        <rFont val="Arial"/>
        <family val="2"/>
      </rPr>
      <t xml:space="preserve">) </t>
    </r>
    <r>
      <rPr>
        <sz val="10"/>
        <rFont val="ＭＳ Ｐゴシック"/>
        <family val="3"/>
      </rPr>
      <t>から重要な結果が得られている。このシステマティックレビューでは、抱合型</t>
    </r>
    <r>
      <rPr>
        <sz val="10"/>
        <rFont val="Arial"/>
        <family val="2"/>
      </rPr>
      <t xml:space="preserve"> HRT </t>
    </r>
    <r>
      <rPr>
        <sz val="10"/>
        <rFont val="ＭＳ Ｐゴシック"/>
        <family val="3"/>
      </rPr>
      <t>によって、心臓病イベントが</t>
    </r>
    <r>
      <rPr>
        <sz val="10"/>
        <rFont val="Arial"/>
        <family val="2"/>
      </rPr>
      <t xml:space="preserve"> 29% </t>
    </r>
    <r>
      <rPr>
        <sz val="10"/>
        <rFont val="ＭＳ Ｐゴシック"/>
        <family val="3"/>
      </rPr>
      <t>増加すること</t>
    </r>
    <r>
      <rPr>
        <sz val="10"/>
        <rFont val="Arial"/>
        <family val="2"/>
      </rPr>
      <t xml:space="preserve"> (1</t>
    </r>
    <r>
      <rPr>
        <sz val="10"/>
        <rFont val="ＭＳ Ｐゴシック"/>
        <family val="3"/>
      </rPr>
      <t>年あたり</t>
    </r>
    <r>
      <rPr>
        <sz val="10"/>
        <rFont val="Arial"/>
        <family val="2"/>
      </rPr>
      <t>1</t>
    </r>
    <r>
      <rPr>
        <sz val="10"/>
        <rFont val="ＭＳ Ｐゴシック"/>
        <family val="3"/>
      </rPr>
      <t>万名につき</t>
    </r>
    <r>
      <rPr>
        <sz val="10"/>
        <rFont val="Arial"/>
        <family val="2"/>
      </rPr>
      <t xml:space="preserve"> 37</t>
    </r>
    <r>
      <rPr>
        <sz val="10"/>
        <rFont val="ＭＳ Ｐゴシック"/>
        <family val="3"/>
      </rPr>
      <t>名</t>
    </r>
    <r>
      <rPr>
        <sz val="10"/>
        <rFont val="Arial"/>
        <family val="2"/>
      </rPr>
      <t xml:space="preserve"> vs 30</t>
    </r>
    <r>
      <rPr>
        <sz val="10"/>
        <rFont val="ＭＳ Ｐゴシック"/>
        <family val="3"/>
      </rPr>
      <t>名</t>
    </r>
    <r>
      <rPr>
        <sz val="10"/>
        <rFont val="Arial"/>
        <family val="2"/>
      </rPr>
      <t>)</t>
    </r>
    <r>
      <rPr>
        <sz val="10"/>
        <rFont val="ＭＳ Ｐゴシック"/>
        <family val="3"/>
      </rPr>
      <t>、そのリスク増加の大部分は服用後の最初の</t>
    </r>
    <r>
      <rPr>
        <sz val="10"/>
        <rFont val="Arial"/>
        <family val="2"/>
      </rPr>
      <t xml:space="preserve"> 1</t>
    </r>
    <r>
      <rPr>
        <sz val="10"/>
        <rFont val="ＭＳ Ｐゴシック"/>
        <family val="3"/>
      </rPr>
      <t>年間で起きていること、さらには脳梗塞のリスクも</t>
    </r>
    <r>
      <rPr>
        <sz val="10"/>
        <rFont val="Arial"/>
        <family val="2"/>
      </rPr>
      <t xml:space="preserve"> 41% </t>
    </r>
    <r>
      <rPr>
        <sz val="10"/>
        <rFont val="ＭＳ Ｐゴシック"/>
        <family val="3"/>
      </rPr>
      <t>増加すること</t>
    </r>
    <r>
      <rPr>
        <sz val="10"/>
        <rFont val="Arial"/>
        <family val="2"/>
      </rPr>
      <t xml:space="preserve"> (1 </t>
    </r>
    <r>
      <rPr>
        <sz val="10"/>
        <rFont val="ＭＳ Ｐゴシック"/>
        <family val="3"/>
      </rPr>
      <t>年あたりで</t>
    </r>
    <r>
      <rPr>
        <sz val="10"/>
        <rFont val="Arial"/>
        <family val="2"/>
      </rPr>
      <t xml:space="preserve"> 1</t>
    </r>
    <r>
      <rPr>
        <sz val="10"/>
        <rFont val="ＭＳ Ｐゴシック"/>
        <family val="3"/>
      </rPr>
      <t>万名につき</t>
    </r>
    <r>
      <rPr>
        <sz val="10"/>
        <rFont val="Arial"/>
        <family val="2"/>
      </rPr>
      <t xml:space="preserve"> 29</t>
    </r>
    <r>
      <rPr>
        <sz val="10"/>
        <rFont val="ＭＳ Ｐゴシック"/>
        <family val="3"/>
      </rPr>
      <t>名</t>
    </r>
    <r>
      <rPr>
        <sz val="10"/>
        <rFont val="Arial"/>
        <family val="2"/>
      </rPr>
      <t xml:space="preserve"> vs 21</t>
    </r>
    <r>
      <rPr>
        <sz val="10"/>
        <rFont val="ＭＳ Ｐゴシック"/>
        <family val="3"/>
      </rPr>
      <t>名</t>
    </r>
    <r>
      <rPr>
        <sz val="10"/>
        <rFont val="Arial"/>
        <family val="2"/>
      </rPr>
      <t xml:space="preserve">) </t>
    </r>
    <r>
      <rPr>
        <sz val="10"/>
        <rFont val="ＭＳ Ｐゴシック"/>
        <family val="3"/>
      </rPr>
      <t>が明らかになった。概略すると、このコクランレビューは、比較的健康な女性の場合、継続的な抱合型</t>
    </r>
    <r>
      <rPr>
        <sz val="10"/>
        <rFont val="Arial"/>
        <family val="2"/>
      </rPr>
      <t xml:space="preserve"> HRT </t>
    </r>
    <r>
      <rPr>
        <sz val="10"/>
        <rFont val="ＭＳ Ｐゴシック"/>
        <family val="3"/>
      </rPr>
      <t>によって</t>
    </r>
    <r>
      <rPr>
        <sz val="10"/>
        <rFont val="Arial"/>
        <family val="2"/>
      </rPr>
      <t xml:space="preserve"> VTE </t>
    </r>
    <r>
      <rPr>
        <sz val="10"/>
        <rFont val="ＭＳ Ｐゴシック"/>
        <family val="3"/>
      </rPr>
      <t>または心臓血管イベント</t>
    </r>
    <r>
      <rPr>
        <sz val="10"/>
        <rFont val="Arial"/>
        <family val="2"/>
      </rPr>
      <t xml:space="preserve"> (1</t>
    </r>
    <r>
      <rPr>
        <sz val="10"/>
        <rFont val="ＭＳ Ｐゴシック"/>
        <family val="3"/>
      </rPr>
      <t>年間の使用後</t>
    </r>
    <r>
      <rPr>
        <sz val="10"/>
        <rFont val="Arial"/>
        <family val="2"/>
      </rPr>
      <t>)</t>
    </r>
    <r>
      <rPr>
        <sz val="10"/>
        <rFont val="ＭＳ Ｐゴシック"/>
        <family val="3"/>
      </rPr>
      <t>、脳梗塞</t>
    </r>
    <r>
      <rPr>
        <sz val="10"/>
        <rFont val="Arial"/>
        <family val="2"/>
      </rPr>
      <t xml:space="preserve"> (3</t>
    </r>
    <r>
      <rPr>
        <sz val="10"/>
        <rFont val="ＭＳ Ｐゴシック"/>
        <family val="3"/>
      </rPr>
      <t>年間の使用後</t>
    </r>
    <r>
      <rPr>
        <sz val="10"/>
        <rFont val="Arial"/>
        <family val="2"/>
      </rPr>
      <t>)</t>
    </r>
    <r>
      <rPr>
        <sz val="10"/>
        <rFont val="ＭＳ Ｐゴシック"/>
        <family val="3"/>
      </rPr>
      <t>、乳がん</t>
    </r>
    <r>
      <rPr>
        <sz val="10"/>
        <rFont val="Arial"/>
        <family val="2"/>
      </rPr>
      <t xml:space="preserve"> (5</t>
    </r>
    <r>
      <rPr>
        <sz val="10"/>
        <rFont val="ＭＳ Ｐゴシック"/>
        <family val="3"/>
      </rPr>
      <t>年間の使用後</t>
    </r>
    <r>
      <rPr>
        <sz val="10"/>
        <rFont val="Arial"/>
        <family val="2"/>
      </rPr>
      <t>)</t>
    </r>
    <r>
      <rPr>
        <sz val="10"/>
        <rFont val="ＭＳ Ｐゴシック"/>
        <family val="3"/>
      </rPr>
      <t>、そして胆嚢疾患のリスクが大幅に増加することを示唆している。利益としては、長期服用によって骨折および結腸癌の発生率が減少することがあげられる。</t>
    </r>
    <r>
      <rPr>
        <sz val="10"/>
        <rFont val="Arial"/>
        <family val="2"/>
      </rPr>
      <t>65</t>
    </r>
    <r>
      <rPr>
        <sz val="10"/>
        <rFont val="ＭＳ Ｐゴシック"/>
        <family val="3"/>
      </rPr>
      <t>歳以上の女性の場合、継続的な抱合型</t>
    </r>
    <r>
      <rPr>
        <sz val="10"/>
        <rFont val="Arial"/>
        <family val="2"/>
      </rPr>
      <t xml:space="preserve"> HRT </t>
    </r>
    <r>
      <rPr>
        <sz val="10"/>
        <rFont val="ＭＳ Ｐゴシック"/>
        <family val="3"/>
      </rPr>
      <t>の長期服用は痴呆の発生率を大幅に増加させていた。</t>
    </r>
  </si>
  <si>
    <r>
      <t xml:space="preserve">CVD </t>
    </r>
    <r>
      <rPr>
        <sz val="10"/>
        <rFont val="ＭＳ Ｐゴシック"/>
        <family val="3"/>
      </rPr>
      <t>リスクが低く、深刻な更年期障害に苦しむ女性の一部は、更年期障害の症状を大幅に軽減できるのであれば、</t>
    </r>
    <r>
      <rPr>
        <sz val="10"/>
        <rFont val="Arial"/>
        <family val="2"/>
      </rPr>
      <t xml:space="preserve">CVD </t>
    </r>
    <r>
      <rPr>
        <sz val="10"/>
        <rFont val="ＭＳ Ｐゴシック"/>
        <family val="3"/>
      </rPr>
      <t>による害があるかもしれないという小さなリスクを背負う価値は十分にあると考えるかもしれない。</t>
    </r>
  </si>
  <si>
    <r>
      <t>最新のニュージーランドのガイドラインは、</t>
    </r>
    <r>
      <rPr>
        <sz val="10"/>
        <rFont val="Arial"/>
        <family val="2"/>
      </rPr>
      <t>HRT</t>
    </r>
    <r>
      <rPr>
        <sz val="10"/>
        <rFont val="ＭＳ Ｐゴシック"/>
        <family val="3"/>
      </rPr>
      <t>は</t>
    </r>
    <r>
      <rPr>
        <sz val="10"/>
        <rFont val="Arial"/>
        <family val="2"/>
      </rPr>
      <t xml:space="preserve"> CHD </t>
    </r>
    <r>
      <rPr>
        <sz val="10"/>
        <rFont val="ＭＳ Ｐゴシック"/>
        <family val="3"/>
      </rPr>
      <t>の予防を目的に使用するべきではなく、主に更年期障害の症状が深刻な女性に対し、慎重かつ短期的に使用すべきであるとしている。</t>
    </r>
  </si>
  <si>
    <r>
      <t xml:space="preserve">CVD </t>
    </r>
    <r>
      <rPr>
        <sz val="10"/>
        <rFont val="ＭＳ Ｐゴシック"/>
        <family val="3"/>
      </rPr>
      <t>リスクが高い女性、ならびに</t>
    </r>
    <r>
      <rPr>
        <sz val="10"/>
        <rFont val="Arial"/>
        <family val="2"/>
      </rPr>
      <t xml:space="preserve"> DVT </t>
    </r>
    <r>
      <rPr>
        <sz val="10"/>
        <rFont val="ＭＳ Ｐゴシック"/>
        <family val="3"/>
      </rPr>
      <t>および</t>
    </r>
    <r>
      <rPr>
        <sz val="10"/>
        <rFont val="Arial"/>
        <family val="2"/>
      </rPr>
      <t xml:space="preserve"> PE </t>
    </r>
    <r>
      <rPr>
        <sz val="10"/>
        <rFont val="ＭＳ Ｐゴシック"/>
        <family val="3"/>
      </rPr>
      <t>のリスクが高い女性は、たとえ更年期障害の症状が深刻であっても、</t>
    </r>
    <r>
      <rPr>
        <sz val="10"/>
        <rFont val="Arial"/>
        <family val="2"/>
      </rPr>
      <t xml:space="preserve">HRT </t>
    </r>
    <r>
      <rPr>
        <sz val="10"/>
        <rFont val="ＭＳ Ｐゴシック"/>
        <family val="3"/>
      </rPr>
      <t>の服用を避けるべきである。</t>
    </r>
  </si>
  <si>
    <r>
      <t>テキストを変更したり、セルのサイズを大きくするには、ページのフォーマットの保護を解除する必要がある。ツール</t>
    </r>
    <r>
      <rPr>
        <b/>
        <sz val="10"/>
        <rFont val="Arial"/>
        <family val="2"/>
      </rPr>
      <t xml:space="preserve"> </t>
    </r>
    <r>
      <rPr>
        <b/>
        <sz val="10"/>
        <rFont val="ＭＳ Ｐゴシック"/>
        <family val="3"/>
      </rPr>
      <t>→</t>
    </r>
    <r>
      <rPr>
        <b/>
        <sz val="10"/>
        <rFont val="Arial"/>
        <family val="2"/>
      </rPr>
      <t xml:space="preserve"> </t>
    </r>
    <r>
      <rPr>
        <b/>
        <sz val="10"/>
        <rFont val="ＭＳ Ｐゴシック"/>
        <family val="3"/>
      </rPr>
      <t>保護</t>
    </r>
    <r>
      <rPr>
        <b/>
        <sz val="10"/>
        <rFont val="Arial"/>
        <family val="2"/>
      </rPr>
      <t xml:space="preserve"> </t>
    </r>
    <r>
      <rPr>
        <b/>
        <sz val="10"/>
        <rFont val="ＭＳ Ｐゴシック"/>
        <family val="3"/>
      </rPr>
      <t>→</t>
    </r>
    <r>
      <rPr>
        <b/>
        <sz val="10"/>
        <rFont val="Arial"/>
        <family val="2"/>
      </rPr>
      <t xml:space="preserve"> </t>
    </r>
    <r>
      <rPr>
        <b/>
        <sz val="10"/>
        <rFont val="ＭＳ Ｐゴシック"/>
        <family val="3"/>
      </rPr>
      <t>シート保護の解除</t>
    </r>
    <r>
      <rPr>
        <b/>
        <sz val="10"/>
        <rFont val="Arial"/>
        <family val="2"/>
      </rPr>
      <t xml:space="preserve"> </t>
    </r>
    <r>
      <rPr>
        <b/>
        <sz val="10"/>
        <rFont val="ＭＳ Ｐゴシック"/>
        <family val="3"/>
      </rPr>
      <t>を選択すること。</t>
    </r>
    <r>
      <rPr>
        <sz val="10"/>
        <rFont val="ＭＳ Ｐゴシック"/>
        <family val="3"/>
      </rPr>
      <t xml:space="preserve">
広げたいセルの番号</t>
    </r>
    <r>
      <rPr>
        <sz val="10"/>
        <rFont val="Arial"/>
        <family val="2"/>
      </rPr>
      <t xml:space="preserve"> (</t>
    </r>
    <r>
      <rPr>
        <sz val="10"/>
        <rFont val="ＭＳ Ｐゴシック"/>
        <family val="3"/>
      </rPr>
      <t>ページの左端の列</t>
    </r>
    <r>
      <rPr>
        <sz val="10"/>
        <rFont val="Arial"/>
        <family val="2"/>
      </rPr>
      <t xml:space="preserve">) </t>
    </r>
    <r>
      <rPr>
        <sz val="10"/>
        <rFont val="ＭＳ Ｐゴシック"/>
        <family val="3"/>
      </rPr>
      <t>の下の横線をクリックして下に引く。
終了したら、</t>
    </r>
    <r>
      <rPr>
        <b/>
        <sz val="10"/>
        <rFont val="ＭＳ Ｐゴシック"/>
        <family val="3"/>
      </rPr>
      <t>ツール</t>
    </r>
    <r>
      <rPr>
        <sz val="10"/>
        <rFont val="Arial"/>
        <family val="2"/>
      </rPr>
      <t xml:space="preserve"> </t>
    </r>
    <r>
      <rPr>
        <sz val="10"/>
        <rFont val="ＭＳ Ｐゴシック"/>
        <family val="3"/>
      </rPr>
      <t>→</t>
    </r>
    <r>
      <rPr>
        <sz val="10"/>
        <rFont val="Arial"/>
        <family val="2"/>
      </rPr>
      <t xml:space="preserve"> </t>
    </r>
    <r>
      <rPr>
        <b/>
        <sz val="10"/>
        <rFont val="ＭＳ Ｐゴシック"/>
        <family val="3"/>
      </rPr>
      <t>保護</t>
    </r>
    <r>
      <rPr>
        <sz val="10"/>
        <rFont val="Arial"/>
        <family val="2"/>
      </rPr>
      <t xml:space="preserve"> </t>
    </r>
    <r>
      <rPr>
        <sz val="10"/>
        <rFont val="ＭＳ Ｐゴシック"/>
        <family val="3"/>
      </rPr>
      <t>→</t>
    </r>
    <r>
      <rPr>
        <sz val="10"/>
        <rFont val="Arial"/>
        <family val="2"/>
      </rPr>
      <t xml:space="preserve"> </t>
    </r>
    <r>
      <rPr>
        <b/>
        <sz val="10"/>
        <rFont val="ＭＳ Ｐゴシック"/>
        <family val="3"/>
      </rPr>
      <t>シートの保護</t>
    </r>
    <r>
      <rPr>
        <sz val="10"/>
        <rFont val="Arial"/>
        <family val="2"/>
      </rPr>
      <t xml:space="preserve"> </t>
    </r>
    <r>
      <rPr>
        <sz val="10"/>
        <rFont val="ＭＳ Ｐゴシック"/>
        <family val="3"/>
      </rPr>
      <t>を選択して再びシートを保護すること</t>
    </r>
    <r>
      <rPr>
        <sz val="10"/>
        <rFont val="Arial"/>
        <family val="2"/>
      </rPr>
      <t xml:space="preserve"> (</t>
    </r>
    <r>
      <rPr>
        <sz val="10"/>
        <rFont val="ＭＳ Ｐゴシック"/>
        <family val="3"/>
      </rPr>
      <t>パスワードの追加はしないこと</t>
    </r>
    <r>
      <rPr>
        <sz val="10"/>
        <rFont val="Arial"/>
        <family val="2"/>
      </rPr>
      <t>)</t>
    </r>
    <r>
      <rPr>
        <sz val="10"/>
        <rFont val="ＭＳ Ｐゴシック"/>
        <family val="3"/>
      </rPr>
      <t>。</t>
    </r>
  </si>
  <si>
    <r>
      <t>テキストを変更したりセルを大きくしたりするには、ページフォーマットの保護を解除する必要がある。ツール</t>
    </r>
    <r>
      <rPr>
        <b/>
        <sz val="10"/>
        <rFont val="Arial"/>
        <family val="2"/>
      </rPr>
      <t xml:space="preserve"> </t>
    </r>
    <r>
      <rPr>
        <b/>
        <sz val="10"/>
        <rFont val="ＭＳ Ｐゴシック"/>
        <family val="3"/>
      </rPr>
      <t>→</t>
    </r>
    <r>
      <rPr>
        <b/>
        <sz val="10"/>
        <rFont val="Arial"/>
        <family val="2"/>
      </rPr>
      <t xml:space="preserve"> </t>
    </r>
    <r>
      <rPr>
        <b/>
        <sz val="10"/>
        <rFont val="ＭＳ Ｐゴシック"/>
        <family val="3"/>
      </rPr>
      <t>保護</t>
    </r>
    <r>
      <rPr>
        <b/>
        <sz val="10"/>
        <rFont val="Arial"/>
        <family val="2"/>
      </rPr>
      <t xml:space="preserve"> </t>
    </r>
    <r>
      <rPr>
        <b/>
        <sz val="10"/>
        <rFont val="ＭＳ Ｐゴシック"/>
        <family val="3"/>
      </rPr>
      <t>→</t>
    </r>
    <r>
      <rPr>
        <b/>
        <sz val="10"/>
        <rFont val="Arial"/>
        <family val="2"/>
      </rPr>
      <t xml:space="preserve"> </t>
    </r>
    <r>
      <rPr>
        <b/>
        <sz val="10"/>
        <rFont val="ＭＳ Ｐゴシック"/>
        <family val="3"/>
      </rPr>
      <t>シート保護の解除</t>
    </r>
    <r>
      <rPr>
        <b/>
        <sz val="10"/>
        <rFont val="Arial"/>
        <family val="2"/>
      </rPr>
      <t xml:space="preserve"> </t>
    </r>
    <r>
      <rPr>
        <b/>
        <sz val="10"/>
        <rFont val="ＭＳ Ｐゴシック"/>
        <family val="3"/>
      </rPr>
      <t>を選択する。</t>
    </r>
    <r>
      <rPr>
        <sz val="10"/>
        <rFont val="ＭＳ Ｐゴシック"/>
        <family val="3"/>
      </rPr>
      <t xml:space="preserve">
広げたいセルの番号</t>
    </r>
    <r>
      <rPr>
        <sz val="10"/>
        <rFont val="Arial"/>
        <family val="2"/>
      </rPr>
      <t xml:space="preserve"> (</t>
    </r>
    <r>
      <rPr>
        <sz val="10"/>
        <rFont val="ＭＳ Ｐゴシック"/>
        <family val="3"/>
      </rPr>
      <t>ページの左端の列</t>
    </r>
    <r>
      <rPr>
        <sz val="10"/>
        <rFont val="Arial"/>
        <family val="2"/>
      </rPr>
      <t xml:space="preserve">) </t>
    </r>
    <r>
      <rPr>
        <sz val="10"/>
        <rFont val="ＭＳ Ｐゴシック"/>
        <family val="3"/>
      </rPr>
      <t>の下の横線をクリックして下に引く。
終了したら、</t>
    </r>
    <r>
      <rPr>
        <b/>
        <sz val="10"/>
        <rFont val="ＭＳ Ｐゴシック"/>
        <family val="3"/>
      </rPr>
      <t>ツール</t>
    </r>
    <r>
      <rPr>
        <sz val="10"/>
        <rFont val="Arial"/>
        <family val="2"/>
      </rPr>
      <t xml:space="preserve"> </t>
    </r>
    <r>
      <rPr>
        <sz val="10"/>
        <rFont val="ＭＳ Ｐゴシック"/>
        <family val="3"/>
      </rPr>
      <t>→</t>
    </r>
    <r>
      <rPr>
        <sz val="10"/>
        <rFont val="Arial"/>
        <family val="2"/>
      </rPr>
      <t xml:space="preserve"> </t>
    </r>
    <r>
      <rPr>
        <b/>
        <sz val="10"/>
        <rFont val="ＭＳ Ｐゴシック"/>
        <family val="3"/>
      </rPr>
      <t>保護</t>
    </r>
    <r>
      <rPr>
        <sz val="10"/>
        <rFont val="Arial"/>
        <family val="2"/>
      </rPr>
      <t xml:space="preserve"> </t>
    </r>
    <r>
      <rPr>
        <sz val="10"/>
        <rFont val="ＭＳ Ｐゴシック"/>
        <family val="3"/>
      </rPr>
      <t>→</t>
    </r>
    <r>
      <rPr>
        <sz val="10"/>
        <rFont val="Arial"/>
        <family val="2"/>
      </rPr>
      <t xml:space="preserve"> </t>
    </r>
    <r>
      <rPr>
        <b/>
        <sz val="10"/>
        <rFont val="ＭＳ Ｐゴシック"/>
        <family val="3"/>
      </rPr>
      <t>シートの保護</t>
    </r>
    <r>
      <rPr>
        <sz val="10"/>
        <rFont val="Arial"/>
        <family val="2"/>
      </rPr>
      <t xml:space="preserve"> </t>
    </r>
    <r>
      <rPr>
        <sz val="10"/>
        <rFont val="ＭＳ Ｐゴシック"/>
        <family val="3"/>
      </rPr>
      <t>を選択して再びシートを保護すること</t>
    </r>
    <r>
      <rPr>
        <sz val="10"/>
        <rFont val="Arial"/>
        <family val="2"/>
      </rPr>
      <t xml:space="preserve"> (</t>
    </r>
    <r>
      <rPr>
        <sz val="10"/>
        <rFont val="ＭＳ Ｐゴシック"/>
        <family val="3"/>
      </rPr>
      <t>パスワードの追加はしないこと</t>
    </r>
    <r>
      <rPr>
        <sz val="10"/>
        <rFont val="Arial"/>
        <family val="2"/>
      </rPr>
      <t>)</t>
    </r>
    <r>
      <rPr>
        <sz val="10"/>
        <rFont val="ＭＳ Ｐゴシック"/>
        <family val="3"/>
      </rPr>
      <t>。</t>
    </r>
  </si>
  <si>
    <r>
      <t>何名あたりの結果を報告するのか</t>
    </r>
  </si>
  <si>
    <r>
      <t xml:space="preserve">                         (100</t>
    </r>
    <r>
      <rPr>
        <sz val="10"/>
        <rFont val="ＭＳ Ｐゴシック"/>
        <family val="3"/>
      </rPr>
      <t>名あたりなど</t>
    </r>
    <r>
      <rPr>
        <sz val="10"/>
        <rFont val="Arial"/>
        <family val="2"/>
      </rPr>
      <t>) :</t>
    </r>
  </si>
  <si>
    <t>各ユーザーに特異的である。</t>
  </si>
  <si>
    <t>通常の診療の審査についての一般的説明はなく、各ユーザーの診療セッティングに特異的である。</t>
  </si>
  <si>
    <r>
      <t>2008</t>
    </r>
    <r>
      <rPr>
        <sz val="10"/>
        <rFont val="ＭＳ Ｐゴシック"/>
        <family val="3"/>
      </rPr>
      <t>年</t>
    </r>
    <r>
      <rPr>
        <sz val="10"/>
        <rFont val="Arial"/>
        <family val="2"/>
      </rPr>
      <t>8</t>
    </r>
    <r>
      <rPr>
        <sz val="10"/>
        <rFont val="ＭＳ Ｐゴシック"/>
        <family val="3"/>
      </rPr>
      <t>月</t>
    </r>
    <r>
      <rPr>
        <sz val="10"/>
        <rFont val="Arial"/>
        <family val="2"/>
      </rPr>
      <t>29</t>
    </r>
    <r>
      <rPr>
        <sz val="10"/>
        <rFont val="ＭＳ Ｐゴシック"/>
        <family val="3"/>
      </rPr>
      <t>に</t>
    </r>
    <r>
      <rPr>
        <sz val="10"/>
        <rFont val="Arial"/>
        <family val="2"/>
      </rPr>
      <t xml:space="preserve"> Rod Jackson</t>
    </r>
    <r>
      <rPr>
        <sz val="10"/>
        <rFont val="ＭＳ Ｐゴシック"/>
        <family val="3"/>
      </rPr>
      <t>氏により、新規</t>
    </r>
    <r>
      <rPr>
        <sz val="10"/>
        <rFont val="Arial"/>
        <family val="2"/>
      </rPr>
      <t>CAT</t>
    </r>
    <r>
      <rPr>
        <sz val="10"/>
        <rFont val="ＭＳ Ｐゴシック"/>
        <family val="3"/>
      </rPr>
      <t>に転送される。最終の更新は</t>
    </r>
    <r>
      <rPr>
        <sz val="10"/>
        <rFont val="Arial"/>
        <family val="2"/>
      </rPr>
      <t>Sue Wells</t>
    </r>
    <r>
      <rPr>
        <sz val="10"/>
        <rFont val="ＭＳ Ｐゴシック"/>
        <family val="3"/>
      </rPr>
      <t>女史により</t>
    </r>
    <r>
      <rPr>
        <sz val="10"/>
        <rFont val="Arial"/>
        <family val="2"/>
      </rPr>
      <t>2006</t>
    </r>
    <r>
      <rPr>
        <sz val="10"/>
        <rFont val="ＭＳ Ｐゴシック"/>
        <family val="3"/>
      </rPr>
      <t>年</t>
    </r>
    <r>
      <rPr>
        <sz val="10"/>
        <rFont val="Arial"/>
        <family val="2"/>
      </rPr>
      <t>3</t>
    </r>
    <r>
      <rPr>
        <sz val="10"/>
        <rFont val="ＭＳ Ｐゴシック"/>
        <family val="3"/>
      </rPr>
      <t>月</t>
    </r>
    <r>
      <rPr>
        <sz val="10"/>
        <rFont val="Arial"/>
        <family val="2"/>
      </rPr>
      <t>27</t>
    </r>
    <r>
      <rPr>
        <sz val="10"/>
        <rFont val="ＭＳ Ｐゴシック"/>
        <family val="3"/>
      </rPr>
      <t>日に実施される。</t>
    </r>
  </si>
  <si>
    <r>
      <t>10</t>
    </r>
    <r>
      <rPr>
        <sz val="10"/>
        <rFont val="ＭＳ Ｐゴシック"/>
        <family val="3"/>
      </rPr>
      <t>年間安定狭心症の</t>
    </r>
    <r>
      <rPr>
        <sz val="10"/>
        <rFont val="Arial"/>
        <family val="2"/>
      </rPr>
      <t>62</t>
    </r>
    <r>
      <rPr>
        <sz val="10"/>
        <rFont val="ＭＳ Ｐゴシック"/>
        <family val="3"/>
      </rPr>
      <t>歳の閉経後の女性が、アルギニンおよび</t>
    </r>
    <r>
      <rPr>
        <sz val="10"/>
        <rFont val="Arial"/>
        <family val="2"/>
      </rPr>
      <t>HRT</t>
    </r>
    <r>
      <rPr>
        <sz val="10"/>
        <rFont val="ＭＳ Ｐゴシック"/>
        <family val="3"/>
      </rPr>
      <t>の再処方のためにあなたのもとに</t>
    </r>
    <r>
      <rPr>
        <sz val="10"/>
        <rFont val="Arial"/>
        <family val="2"/>
      </rPr>
      <t xml:space="preserve"> (</t>
    </r>
    <r>
      <rPr>
        <sz val="10"/>
        <rFont val="ＭＳ Ｐゴシック"/>
        <family val="3"/>
      </rPr>
      <t>自身の</t>
    </r>
    <r>
      <rPr>
        <sz val="10"/>
        <rFont val="Arial"/>
        <family val="2"/>
      </rPr>
      <t xml:space="preserve"> GP </t>
    </r>
    <r>
      <rPr>
        <sz val="10"/>
        <rFont val="ＭＳ Ｐゴシック"/>
        <family val="3"/>
      </rPr>
      <t>のもとに</t>
    </r>
    <r>
      <rPr>
        <sz val="10"/>
        <rFont val="Arial"/>
        <family val="2"/>
      </rPr>
      <t xml:space="preserve">) </t>
    </r>
    <r>
      <rPr>
        <sz val="10"/>
        <rFont val="ＭＳ Ｐゴシック"/>
        <family val="3"/>
      </rPr>
      <t>診察に訪れた。
この女性は、自身の狭心症を診察した心臓専門医によって</t>
    </r>
    <r>
      <rPr>
        <sz val="10"/>
        <rFont val="Arial"/>
        <family val="2"/>
      </rPr>
      <t>8</t>
    </r>
    <r>
      <rPr>
        <sz val="10"/>
        <rFont val="ＭＳ Ｐゴシック"/>
        <family val="3"/>
      </rPr>
      <t>年前から心保護のために</t>
    </r>
    <r>
      <rPr>
        <sz val="10"/>
        <rFont val="Arial"/>
        <family val="2"/>
      </rPr>
      <t>HRT</t>
    </r>
    <r>
      <rPr>
        <sz val="10"/>
        <rFont val="ＭＳ Ｐゴシック"/>
        <family val="3"/>
      </rPr>
      <t>を開始している。この医師は、</t>
    </r>
    <r>
      <rPr>
        <sz val="10"/>
        <rFont val="Arial"/>
        <family val="2"/>
      </rPr>
      <t>HRT</t>
    </r>
    <r>
      <rPr>
        <sz val="10"/>
        <rFont val="ＭＳ Ｐゴシック"/>
        <family val="3"/>
      </rPr>
      <t>の薬理学的特徴、および</t>
    </r>
    <r>
      <rPr>
        <sz val="10"/>
        <rFont val="Arial"/>
        <family val="2"/>
      </rPr>
      <t>Nurses Health Study (NEJM 1991)</t>
    </r>
    <r>
      <rPr>
        <sz val="10"/>
        <rFont val="ＭＳ Ｐゴシック"/>
        <family val="3"/>
      </rPr>
      <t>から得られた心保護のエビデンスに基づき、上記の処方を決定している。
この女性には閉経の症状はなく、非喫煙者で、</t>
    </r>
    <r>
      <rPr>
        <sz val="10"/>
        <rFont val="Arial"/>
        <family val="2"/>
      </rPr>
      <t xml:space="preserve">BMI </t>
    </r>
    <r>
      <rPr>
        <sz val="10"/>
        <rFont val="ＭＳ Ｐゴシック"/>
        <family val="3"/>
      </rPr>
      <t>は</t>
    </r>
    <r>
      <rPr>
        <sz val="10"/>
        <rFont val="Arial"/>
        <family val="2"/>
      </rPr>
      <t xml:space="preserve"> 26</t>
    </r>
    <r>
      <rPr>
        <sz val="10"/>
        <rFont val="ＭＳ Ｐゴシック"/>
        <family val="3"/>
      </rPr>
      <t>、血圧は</t>
    </r>
    <r>
      <rPr>
        <sz val="10"/>
        <rFont val="Arial"/>
        <family val="2"/>
      </rPr>
      <t xml:space="preserve"> 140/80</t>
    </r>
    <r>
      <rPr>
        <sz val="10"/>
        <rFont val="ＭＳ Ｐゴシック"/>
        <family val="3"/>
      </rPr>
      <t>、総コレステロール値は</t>
    </r>
    <r>
      <rPr>
        <sz val="10"/>
        <rFont val="Arial"/>
        <family val="2"/>
      </rPr>
      <t xml:space="preserve"> 6 mmol/L</t>
    </r>
    <r>
      <rPr>
        <sz val="10"/>
        <rFont val="ＭＳ Ｐゴシック"/>
        <family val="3"/>
      </rPr>
      <t>、</t>
    </r>
    <r>
      <rPr>
        <sz val="10"/>
        <rFont val="Arial"/>
        <family val="2"/>
      </rPr>
      <t>HDL</t>
    </r>
    <r>
      <rPr>
        <sz val="10"/>
        <rFont val="ＭＳ Ｐゴシック"/>
        <family val="3"/>
      </rPr>
      <t>は</t>
    </r>
    <r>
      <rPr>
        <sz val="10"/>
        <rFont val="Arial"/>
        <family val="2"/>
      </rPr>
      <t xml:space="preserve"> 1 mmol/L</t>
    </r>
    <r>
      <rPr>
        <sz val="10"/>
        <rFont val="ＭＳ Ｐゴシック"/>
        <family val="3"/>
      </rPr>
      <t>、そして</t>
    </r>
    <r>
      <rPr>
        <sz val="10"/>
        <rFont val="Arial"/>
        <family val="2"/>
      </rPr>
      <t xml:space="preserve"> CHD</t>
    </r>
    <r>
      <rPr>
        <sz val="10"/>
        <rFont val="ＭＳ Ｐゴシック"/>
        <family val="3"/>
      </rPr>
      <t>の強い家族歴を持っていた。
この女性は、</t>
    </r>
    <r>
      <rPr>
        <sz val="10"/>
        <rFont val="Arial"/>
        <family val="2"/>
      </rPr>
      <t>HRT</t>
    </r>
    <r>
      <rPr>
        <sz val="10"/>
        <rFont val="ＭＳ Ｐゴシック"/>
        <family val="3"/>
      </rPr>
      <t>は</t>
    </r>
    <r>
      <rPr>
        <sz val="10"/>
        <rFont val="Arial"/>
        <family val="2"/>
      </rPr>
      <t>CHD</t>
    </r>
    <r>
      <rPr>
        <sz val="10"/>
        <rFont val="ＭＳ Ｐゴシック"/>
        <family val="3"/>
      </rPr>
      <t>予防どころか、</t>
    </r>
    <r>
      <rPr>
        <sz val="10"/>
        <rFont val="Arial"/>
        <family val="2"/>
      </rPr>
      <t>CHD</t>
    </r>
    <r>
      <rPr>
        <sz val="10"/>
        <rFont val="ＭＳ Ｐゴシック"/>
        <family val="3"/>
      </rPr>
      <t>のリスクを増大させる、という最近実施された</t>
    </r>
    <r>
      <rPr>
        <sz val="10"/>
        <rFont val="Arial"/>
        <family val="2"/>
      </rPr>
      <t xml:space="preserve">HERS (JAMA 1998) </t>
    </r>
    <r>
      <rPr>
        <sz val="10"/>
        <rFont val="ＭＳ Ｐゴシック"/>
        <family val="3"/>
      </rPr>
      <t>の研究報告を知り、アドバイスを求めている。
これを受け、あなたは関連する研究を検索・評価することにした。</t>
    </r>
    <r>
      <rPr>
        <sz val="10"/>
        <rFont val="Arial"/>
        <family val="2"/>
      </rPr>
      <t xml:space="preserve"> </t>
    </r>
  </si>
  <si>
    <t>postmenopause/</t>
  </si>
  <si>
    <t>hormon replacement therapy</t>
  </si>
  <si>
    <t>postmenopause$.tw</t>
  </si>
  <si>
    <t>myocardial infaction/</t>
  </si>
  <si>
    <t>coronary disease</t>
  </si>
  <si>
    <t>randomised control trial</t>
  </si>
  <si>
    <t>heart attack.tw</t>
  </si>
  <si>
    <t>Hulley et al. Randomised trial of estrogen plus progestin for secondary prevention of CHD in postmenopausal women.  JAMA 1998;280:605-1</t>
  </si>
  <si>
    <r>
      <t xml:space="preserve">1. </t>
    </r>
    <r>
      <rPr>
        <sz val="10"/>
        <rFont val="ＭＳ Ｐゴシック"/>
        <family val="3"/>
      </rPr>
      <t>サンプリングの枠組み</t>
    </r>
    <r>
      <rPr>
        <sz val="10"/>
        <rFont val="Arial"/>
        <family val="2"/>
      </rPr>
      <t xml:space="preserve">: </t>
    </r>
    <r>
      <rPr>
        <sz val="10"/>
        <rFont val="ＭＳ Ｐゴシック"/>
        <family val="3"/>
      </rPr>
      <t>心臓病患者のリスト、マス</t>
    </r>
    <r>
      <rPr>
        <sz val="10"/>
        <rFont val="Arial"/>
        <family val="2"/>
      </rPr>
      <t xml:space="preserve"> </t>
    </r>
    <r>
      <rPr>
        <sz val="10"/>
        <rFont val="ＭＳ Ｐゴシック"/>
        <family val="3"/>
      </rPr>
      <t>メーリング</t>
    </r>
    <r>
      <rPr>
        <sz val="10"/>
        <rFont val="Arial"/>
        <family val="2"/>
      </rPr>
      <t xml:space="preserve"> </t>
    </r>
    <r>
      <rPr>
        <sz val="10"/>
        <rFont val="ＭＳ Ｐゴシック"/>
        <family val="3"/>
      </rPr>
      <t>リスト、ダイレクトメール</t>
    </r>
    <r>
      <rPr>
        <sz val="10"/>
        <rFont val="Arial"/>
        <family val="2"/>
      </rPr>
      <t>(</t>
    </r>
    <r>
      <rPr>
        <sz val="10"/>
        <rFont val="ＭＳ Ｐゴシック"/>
        <family val="3"/>
      </rPr>
      <t>参考文献</t>
    </r>
    <r>
      <rPr>
        <sz val="10"/>
        <rFont val="Arial"/>
        <family val="2"/>
      </rPr>
      <t>16</t>
    </r>
    <r>
      <rPr>
        <sz val="10"/>
        <rFont val="ＭＳ Ｐゴシック"/>
        <family val="3"/>
      </rPr>
      <t>を参照</t>
    </r>
    <r>
      <rPr>
        <sz val="10"/>
        <rFont val="Arial"/>
        <family val="2"/>
      </rPr>
      <t xml:space="preserve">)
2. </t>
    </r>
    <r>
      <rPr>
        <sz val="10"/>
        <rFont val="ＭＳ Ｐゴシック"/>
        <family val="3"/>
      </rPr>
      <t>組み入れ基準</t>
    </r>
    <r>
      <rPr>
        <sz val="10"/>
        <rFont val="Arial"/>
        <family val="2"/>
      </rPr>
      <t>: 81</t>
    </r>
    <r>
      <rPr>
        <sz val="10"/>
        <rFont val="ＭＳ Ｐゴシック"/>
        <family val="3"/>
      </rPr>
      <t>歳以上の閉経後の女性で、</t>
    </r>
    <r>
      <rPr>
        <sz val="10"/>
        <rFont val="Arial"/>
        <family val="2"/>
      </rPr>
      <t>CHD</t>
    </r>
    <r>
      <rPr>
        <sz val="10"/>
        <rFont val="ＭＳ Ｐゴシック"/>
        <family val="3"/>
      </rPr>
      <t xml:space="preserve">の診断が下りている。
</t>
    </r>
    <r>
      <rPr>
        <sz val="10"/>
        <rFont val="Arial"/>
        <family val="2"/>
      </rPr>
      <t xml:space="preserve">3. </t>
    </r>
    <r>
      <rPr>
        <sz val="10"/>
        <rFont val="ＭＳ Ｐゴシック"/>
        <family val="3"/>
      </rPr>
      <t>除外基準</t>
    </r>
    <r>
      <rPr>
        <sz val="10"/>
        <rFont val="Arial"/>
        <family val="2"/>
      </rPr>
      <t xml:space="preserve">: </t>
    </r>
    <r>
      <rPr>
        <sz val="10"/>
        <rFont val="ＭＳ Ｐゴシック"/>
        <family val="3"/>
      </rPr>
      <t>過去</t>
    </r>
    <r>
      <rPr>
        <sz val="10"/>
        <rFont val="Arial"/>
        <family val="2"/>
      </rPr>
      <t xml:space="preserve"> 6</t>
    </r>
    <r>
      <rPr>
        <sz val="10"/>
        <rFont val="ＭＳ Ｐゴシック"/>
        <family val="3"/>
      </rPr>
      <t>ヶ月以内の</t>
    </r>
    <r>
      <rPr>
        <sz val="10"/>
        <rFont val="Arial"/>
        <family val="2"/>
      </rPr>
      <t>MI</t>
    </r>
    <r>
      <rPr>
        <sz val="10"/>
        <rFont val="ＭＳ Ｐゴシック"/>
        <family val="3"/>
      </rPr>
      <t>、</t>
    </r>
    <r>
      <rPr>
        <sz val="10"/>
        <rFont val="Arial"/>
        <family val="2"/>
      </rPr>
      <t>TG</t>
    </r>
    <r>
      <rPr>
        <sz val="10"/>
        <rFont val="Arial"/>
        <family val="2"/>
      </rPr>
      <t>&gt;</t>
    </r>
    <r>
      <rPr>
        <sz val="10"/>
        <rFont val="Arial"/>
        <family val="2"/>
      </rPr>
      <t>3.39mg/dL</t>
    </r>
    <r>
      <rPr>
        <sz val="10"/>
        <rFont val="ＭＳ Ｐゴシック"/>
        <family val="3"/>
      </rPr>
      <t>、過去</t>
    </r>
    <r>
      <rPr>
        <sz val="10"/>
        <rFont val="Arial"/>
        <family val="2"/>
      </rPr>
      <t>3</t>
    </r>
    <r>
      <rPr>
        <sz val="10"/>
        <rFont val="ＭＳ Ｐゴシック"/>
        <family val="3"/>
      </rPr>
      <t>ヶ月以内の</t>
    </r>
    <r>
      <rPr>
        <sz val="10"/>
        <rFont val="Arial"/>
        <family val="2"/>
      </rPr>
      <t>HR</t>
    </r>
    <r>
      <rPr>
        <sz val="10"/>
        <rFont val="ＭＳ Ｐゴシック"/>
        <family val="3"/>
      </rPr>
      <t>。</t>
    </r>
  </si>
  <si>
    <r>
      <t>カテゴリカル・</t>
    </r>
    <r>
      <rPr>
        <b/>
        <sz val="10"/>
        <rFont val="ＭＳ Ｐゴシック"/>
        <family val="3"/>
      </rPr>
      <t>アウトカムの場合</t>
    </r>
    <r>
      <rPr>
        <b/>
        <sz val="10"/>
        <rFont val="Arial"/>
        <family val="2"/>
      </rPr>
      <t>.…</t>
    </r>
  </si>
  <si>
    <r>
      <rPr>
        <sz val="10"/>
        <rFont val="ＭＳ Ｐゴシック"/>
        <family val="3"/>
      </rPr>
      <t>率の場合は時間の単位</t>
    </r>
    <r>
      <rPr>
        <sz val="10"/>
        <rFont val="Arial"/>
        <family val="2"/>
      </rPr>
      <t xml:space="preserve"> (</t>
    </r>
    <r>
      <rPr>
        <sz val="10"/>
        <rFont val="ＭＳ Ｐゴシック"/>
        <family val="3"/>
      </rPr>
      <t>年など</t>
    </r>
    <r>
      <rPr>
        <sz val="10"/>
        <rFont val="Arial"/>
        <family val="2"/>
      </rPr>
      <t xml:space="preserve">) </t>
    </r>
  </si>
  <si>
    <r>
      <t>カテゴリカル・</t>
    </r>
    <r>
      <rPr>
        <sz val="10"/>
        <rFont val="ＭＳ Ｐゴシック"/>
        <family val="3"/>
      </rPr>
      <t>アウトカム</t>
    </r>
    <r>
      <rPr>
        <sz val="10"/>
        <rFont val="Arial"/>
        <family val="2"/>
      </rPr>
      <t>:</t>
    </r>
  </si>
  <si>
    <r>
      <t>カテゴリカル・</t>
    </r>
    <r>
      <rPr>
        <sz val="10"/>
        <rFont val="ＭＳ Ｐゴシック"/>
        <family val="3"/>
      </rPr>
      <t>アウトカム</t>
    </r>
    <r>
      <rPr>
        <sz val="10"/>
        <rFont val="Arial"/>
        <family val="2"/>
      </rPr>
      <t>:</t>
    </r>
  </si>
  <si>
    <r>
      <t xml:space="preserve">1. </t>
    </r>
    <r>
      <rPr>
        <sz val="10"/>
        <rFont val="ＭＳ Ｐゴシック"/>
        <family val="3"/>
      </rPr>
      <t>サンプリングの枠組み</t>
    </r>
    <r>
      <rPr>
        <sz val="10"/>
        <rFont val="Arial"/>
        <family val="2"/>
      </rPr>
      <t xml:space="preserve">: </t>
    </r>
    <r>
      <rPr>
        <sz val="10"/>
        <rFont val="ＭＳ Ｐゴシック"/>
        <family val="3"/>
      </rPr>
      <t>心臓病患者のリスト、マス</t>
    </r>
    <r>
      <rPr>
        <sz val="10"/>
        <rFont val="Arial"/>
        <family val="2"/>
      </rPr>
      <t xml:space="preserve"> </t>
    </r>
    <r>
      <rPr>
        <sz val="10"/>
        <rFont val="ＭＳ Ｐゴシック"/>
        <family val="3"/>
      </rPr>
      <t>メーリング</t>
    </r>
    <r>
      <rPr>
        <sz val="10"/>
        <rFont val="Arial"/>
        <family val="2"/>
      </rPr>
      <t xml:space="preserve"> </t>
    </r>
    <r>
      <rPr>
        <sz val="10"/>
        <rFont val="ＭＳ Ｐゴシック"/>
        <family val="3"/>
      </rPr>
      <t>リスト、ダイレクトメール</t>
    </r>
    <r>
      <rPr>
        <sz val="10"/>
        <rFont val="Arial"/>
        <family val="2"/>
      </rPr>
      <t xml:space="preserve"> (</t>
    </r>
    <r>
      <rPr>
        <sz val="10"/>
        <rFont val="ＭＳ Ｐゴシック"/>
        <family val="3"/>
      </rPr>
      <t>参考文献</t>
    </r>
    <r>
      <rPr>
        <sz val="10"/>
        <rFont val="Arial"/>
        <family val="2"/>
      </rPr>
      <t xml:space="preserve"> 16 </t>
    </r>
    <r>
      <rPr>
        <sz val="10"/>
        <rFont val="ＭＳ Ｐゴシック"/>
        <family val="3"/>
      </rPr>
      <t>を参照</t>
    </r>
    <r>
      <rPr>
        <sz val="10"/>
        <rFont val="Arial"/>
        <family val="2"/>
      </rPr>
      <t xml:space="preserve">)
2. </t>
    </r>
    <r>
      <rPr>
        <sz val="10"/>
        <rFont val="ＭＳ Ｐゴシック"/>
        <family val="3"/>
      </rPr>
      <t>組み入れ基準</t>
    </r>
    <r>
      <rPr>
        <sz val="10"/>
        <rFont val="Arial"/>
        <family val="2"/>
      </rPr>
      <t>: 81</t>
    </r>
    <r>
      <rPr>
        <sz val="10"/>
        <rFont val="ＭＳ Ｐゴシック"/>
        <family val="3"/>
      </rPr>
      <t>歳以上の閉経後の女性で、</t>
    </r>
    <r>
      <rPr>
        <sz val="10"/>
        <rFont val="Arial"/>
        <family val="2"/>
      </rPr>
      <t xml:space="preserve">CHD </t>
    </r>
    <r>
      <rPr>
        <sz val="10"/>
        <rFont val="ＭＳ Ｐゴシック"/>
        <family val="3"/>
      </rPr>
      <t xml:space="preserve">の診断が下りている。
</t>
    </r>
    <r>
      <rPr>
        <sz val="10"/>
        <rFont val="Arial"/>
        <family val="2"/>
      </rPr>
      <t xml:space="preserve">3. </t>
    </r>
    <r>
      <rPr>
        <sz val="10"/>
        <rFont val="ＭＳ Ｐゴシック"/>
        <family val="3"/>
      </rPr>
      <t>除外基準</t>
    </r>
    <r>
      <rPr>
        <sz val="10"/>
        <rFont val="Arial"/>
        <family val="2"/>
      </rPr>
      <t xml:space="preserve">: </t>
    </r>
    <r>
      <rPr>
        <sz val="10"/>
        <rFont val="ＭＳ Ｐゴシック"/>
        <family val="3"/>
      </rPr>
      <t>過去</t>
    </r>
    <r>
      <rPr>
        <sz val="10"/>
        <rFont val="Arial"/>
        <family val="2"/>
      </rPr>
      <t xml:space="preserve"> 6</t>
    </r>
    <r>
      <rPr>
        <sz val="10"/>
        <rFont val="ＭＳ Ｐゴシック"/>
        <family val="3"/>
      </rPr>
      <t>ヶ月以内の</t>
    </r>
    <r>
      <rPr>
        <sz val="10"/>
        <rFont val="Arial"/>
        <family val="2"/>
      </rPr>
      <t>MI</t>
    </r>
    <r>
      <rPr>
        <sz val="10"/>
        <rFont val="ＭＳ Ｐゴシック"/>
        <family val="3"/>
      </rPr>
      <t>、</t>
    </r>
    <r>
      <rPr>
        <sz val="10"/>
        <rFont val="Arial"/>
        <family val="2"/>
      </rPr>
      <t>TG</t>
    </r>
    <r>
      <rPr>
        <sz val="10"/>
        <rFont val="Arial"/>
        <family val="2"/>
      </rPr>
      <t>&gt;</t>
    </r>
    <r>
      <rPr>
        <sz val="10"/>
        <rFont val="Arial"/>
        <family val="2"/>
      </rPr>
      <t>3.39mg/dL</t>
    </r>
    <r>
      <rPr>
        <sz val="10"/>
        <rFont val="ＭＳ Ｐゴシック"/>
        <family val="3"/>
      </rPr>
      <t>、過去</t>
    </r>
    <r>
      <rPr>
        <sz val="10"/>
        <rFont val="Arial"/>
        <family val="2"/>
      </rPr>
      <t xml:space="preserve"> 3</t>
    </r>
    <r>
      <rPr>
        <sz val="10"/>
        <rFont val="ＭＳ Ｐゴシック"/>
        <family val="3"/>
      </rPr>
      <t>ヶ月以内の</t>
    </r>
    <r>
      <rPr>
        <sz val="10"/>
        <rFont val="Arial"/>
        <family val="2"/>
      </rPr>
      <t xml:space="preserve"> HR</t>
    </r>
    <r>
      <rPr>
        <sz val="10"/>
        <rFont val="ＭＳ Ｐゴシック"/>
        <family val="3"/>
      </rPr>
      <t>。</t>
    </r>
  </si>
  <si>
    <t>曝露群と対照群の介入について詳細に説明がされているか。また介入は有効か。</t>
  </si>
  <si>
    <r>
      <t>共介入</t>
    </r>
    <r>
      <rPr>
        <sz val="10"/>
        <rFont val="Arial"/>
        <family val="2"/>
      </rPr>
      <t xml:space="preserve">: </t>
    </r>
    <r>
      <rPr>
        <sz val="10"/>
        <rFont val="ＭＳ Ｐゴシック"/>
        <family val="3"/>
      </rPr>
      <t>両集団間でその他の一切の介入は類似していたか。</t>
    </r>
  </si>
  <si>
    <r>
      <t>フォローアップ期間は意味があるか。</t>
    </r>
    <r>
      <rPr>
        <sz val="10"/>
        <rFont val="Arial"/>
        <family val="2"/>
      </rPr>
      <t xml:space="preserve">
</t>
    </r>
  </si>
  <si>
    <r>
      <t>米国における</t>
    </r>
    <r>
      <rPr>
        <sz val="10"/>
        <rFont val="Arial"/>
        <family val="2"/>
      </rPr>
      <t>20</t>
    </r>
    <r>
      <rPr>
        <sz val="10"/>
        <rFont val="ＭＳ Ｐゴシック"/>
        <family val="3"/>
      </rPr>
      <t>件の外来施設、およびコミュニティ</t>
    </r>
    <r>
      <rPr>
        <sz val="10"/>
        <rFont val="Arial"/>
        <family val="2"/>
      </rPr>
      <t xml:space="preserve"> </t>
    </r>
    <r>
      <rPr>
        <sz val="10"/>
        <rFont val="ＭＳ Ｐゴシック"/>
        <family val="3"/>
      </rPr>
      <t>セッティングにおける女性。</t>
    </r>
    <r>
      <rPr>
        <sz val="10"/>
        <rFont val="Arial"/>
        <family val="2"/>
      </rPr>
      <t>68,561</t>
    </r>
    <r>
      <rPr>
        <sz val="10"/>
        <rFont val="ＭＳ Ｐゴシック"/>
        <family val="3"/>
      </rPr>
      <t>名がスクリーニングの対象となった。</t>
    </r>
    <r>
      <rPr>
        <sz val="10"/>
        <rFont val="Arial"/>
        <family val="2"/>
      </rPr>
      <t xml:space="preserve"> </t>
    </r>
  </si>
  <si>
    <t>計算式が壊れるおそれがあるため、このページではセルの追加やフォーマットの変更を行わないこと。</t>
  </si>
  <si>
    <r>
      <t xml:space="preserve">CVD </t>
    </r>
    <r>
      <rPr>
        <sz val="10"/>
        <rFont val="ＭＳ Ｐゴシック"/>
        <family val="3"/>
      </rPr>
      <t>の二次アウトカムとしては、</t>
    </r>
    <r>
      <rPr>
        <sz val="10"/>
        <rFont val="Arial"/>
        <family val="2"/>
      </rPr>
      <t>CABG</t>
    </r>
    <r>
      <rPr>
        <sz val="10"/>
        <rFont val="ＭＳ Ｐゴシック"/>
        <family val="3"/>
      </rPr>
      <t>、</t>
    </r>
    <r>
      <rPr>
        <sz val="10"/>
        <rFont val="Arial"/>
        <family val="2"/>
      </rPr>
      <t>PCTA</t>
    </r>
    <r>
      <rPr>
        <sz val="10"/>
        <rFont val="ＭＳ Ｐゴシック"/>
        <family val="3"/>
      </rPr>
      <t>、不安定狭心症による入院、</t>
    </r>
    <r>
      <rPr>
        <sz val="10"/>
        <rFont val="Arial"/>
        <family val="2"/>
      </rPr>
      <t>CHF</t>
    </r>
    <r>
      <rPr>
        <sz val="10"/>
        <rFont val="ＭＳ Ｐゴシック"/>
        <family val="3"/>
      </rPr>
      <t>、脳梗塞、</t>
    </r>
    <r>
      <rPr>
        <sz val="10"/>
        <rFont val="Arial"/>
        <family val="2"/>
      </rPr>
      <t>TIA</t>
    </r>
    <r>
      <rPr>
        <sz val="10"/>
        <rFont val="ＭＳ Ｐゴシック"/>
        <family val="3"/>
      </rPr>
      <t>、</t>
    </r>
    <r>
      <rPr>
        <sz val="10"/>
        <rFont val="Arial"/>
        <family val="2"/>
      </rPr>
      <t>PVD</t>
    </r>
    <r>
      <rPr>
        <sz val="10"/>
        <rFont val="ＭＳ Ｐゴシック"/>
        <family val="3"/>
      </rPr>
      <t>、そして脂質の変化</t>
    </r>
    <r>
      <rPr>
        <sz val="10"/>
        <rFont val="Arial"/>
        <family val="2"/>
      </rPr>
      <t xml:space="preserve"> (</t>
    </r>
    <r>
      <rPr>
        <sz val="10"/>
        <rFont val="ＭＳ Ｐゴシック"/>
        <family val="3"/>
      </rPr>
      <t>総コレステロール、</t>
    </r>
    <r>
      <rPr>
        <sz val="10"/>
        <rFont val="Arial"/>
        <family val="2"/>
      </rPr>
      <t xml:space="preserve">LDL </t>
    </r>
    <r>
      <rPr>
        <sz val="10"/>
        <rFont val="ＭＳ Ｐゴシック"/>
        <family val="3"/>
      </rPr>
      <t>および</t>
    </r>
    <r>
      <rPr>
        <sz val="10"/>
        <rFont val="Arial"/>
        <family val="2"/>
      </rPr>
      <t xml:space="preserve"> HDL </t>
    </r>
    <r>
      <rPr>
        <sz val="10"/>
        <rFont val="ＭＳ Ｐゴシック"/>
        <family val="3"/>
      </rPr>
      <t>コレステロール、高トリグリセリド</t>
    </r>
    <r>
      <rPr>
        <sz val="10"/>
        <rFont val="Arial"/>
        <family val="2"/>
      </rPr>
      <t xml:space="preserve">) </t>
    </r>
    <r>
      <rPr>
        <sz val="10"/>
        <rFont val="ＭＳ Ｐゴシック"/>
        <family val="3"/>
      </rPr>
      <t>などがあった。</t>
    </r>
    <r>
      <rPr>
        <sz val="10"/>
        <rFont val="Arial"/>
        <family val="2"/>
      </rPr>
      <t xml:space="preserve"> </t>
    </r>
  </si>
  <si>
    <r>
      <t>米国における</t>
    </r>
    <r>
      <rPr>
        <sz val="10"/>
        <rFont val="Arial"/>
        <family val="2"/>
      </rPr>
      <t>20</t>
    </r>
    <r>
      <rPr>
        <sz val="10"/>
        <rFont val="ＭＳ Ｐゴシック"/>
        <family val="3"/>
      </rPr>
      <t>件の外来施設、およびコミュニティ</t>
    </r>
    <r>
      <rPr>
        <sz val="10"/>
        <rFont val="Arial"/>
        <family val="2"/>
      </rPr>
      <t xml:space="preserve"> </t>
    </r>
    <r>
      <rPr>
        <sz val="10"/>
        <rFont val="ＭＳ Ｐゴシック"/>
        <family val="3"/>
      </rPr>
      <t>セッティングにおける女性。</t>
    </r>
    <r>
      <rPr>
        <sz val="10"/>
        <rFont val="Arial"/>
        <family val="2"/>
      </rPr>
      <t>68,561</t>
    </r>
    <r>
      <rPr>
        <sz val="10"/>
        <rFont val="ＭＳ Ｐゴシック"/>
        <family val="3"/>
      </rPr>
      <t>名がスクリーニングの対象となった。</t>
    </r>
    <r>
      <rPr>
        <sz val="10"/>
        <rFont val="Arial"/>
        <family val="2"/>
      </rPr>
      <t xml:space="preserve"> </t>
    </r>
  </si>
  <si>
    <r>
      <t>このシートの分析で対象とするアウトカムは「</t>
    </r>
    <r>
      <rPr>
        <sz val="10"/>
        <rFont val="Arial"/>
        <family val="2"/>
      </rPr>
      <t>CHD</t>
    </r>
    <r>
      <rPr>
        <sz val="10"/>
        <rFont val="ＭＳ Ｐゴシック"/>
        <family val="3"/>
      </rPr>
      <t>による死亡」である。独立組織である</t>
    </r>
    <r>
      <rPr>
        <sz val="10"/>
        <rFont val="Arial"/>
        <family val="2"/>
      </rPr>
      <t xml:space="preserve"> Morbidity and Mortality Committee</t>
    </r>
    <r>
      <rPr>
        <sz val="10"/>
        <rFont val="ＭＳ Ｐゴシック"/>
        <family val="3"/>
      </rPr>
      <t>が、詳細な分類基準に従い、評価した。各イベントを</t>
    </r>
    <r>
      <rPr>
        <sz val="10"/>
        <rFont val="Arial"/>
        <family val="2"/>
      </rPr>
      <t xml:space="preserve"> 2</t>
    </r>
    <r>
      <rPr>
        <sz val="10"/>
        <rFont val="ＭＳ Ｐゴシック"/>
        <family val="3"/>
      </rPr>
      <t>名のレビュアが評価した。</t>
    </r>
  </si>
  <si>
    <t>募集方法が画一的でなかったためセッティングを定義することはできないが、逆に様々な募集方法が取られていたということで、米国女性への一般化可能性が高いことが合理的に考えられる。</t>
  </si>
  <si>
    <r>
      <t>詳細な説明があり、また客観的であると合理的に考えられる。</t>
    </r>
    <r>
      <rPr>
        <sz val="10"/>
        <rFont val="Arial"/>
        <family val="2"/>
      </rPr>
      <t>2</t>
    </r>
    <r>
      <rPr>
        <sz val="10"/>
        <rFont val="ＭＳ Ｐゴシック"/>
        <family val="3"/>
      </rPr>
      <t>名のレビュアが個別に標準的な診断アルゴリズムを適用している。</t>
    </r>
  </si>
  <si>
    <r>
      <t>E</t>
    </r>
    <r>
      <rPr>
        <sz val="10"/>
        <rFont val="Arial"/>
        <family val="2"/>
      </rPr>
      <t>xposure</t>
    </r>
    <r>
      <rPr>
        <sz val="10"/>
        <rFont val="Arial"/>
        <family val="2"/>
      </rPr>
      <t>(s)</t>
    </r>
    <r>
      <rPr>
        <sz val="10"/>
        <rFont val="Arial"/>
        <family val="2"/>
      </rPr>
      <t xml:space="preserve">
(</t>
    </r>
    <r>
      <rPr>
        <sz val="10"/>
        <rFont val="ＭＳ Ｐゴシック"/>
        <family val="3"/>
      </rPr>
      <t>曝露</t>
    </r>
    <r>
      <rPr>
        <sz val="10"/>
        <rFont val="Arial"/>
        <family val="2"/>
      </rPr>
      <t>)</t>
    </r>
  </si>
  <si>
    <r>
      <t>テキストボックス内で改行する場合には、</t>
    </r>
    <r>
      <rPr>
        <sz val="10"/>
        <rFont val="Arial"/>
        <family val="2"/>
      </rPr>
      <t xml:space="preserve">Alt </t>
    </r>
    <r>
      <rPr>
        <sz val="10"/>
        <rFont val="ＭＳ Ｐゴシック"/>
        <family val="3"/>
      </rPr>
      <t>と</t>
    </r>
    <r>
      <rPr>
        <sz val="10"/>
        <rFont val="Arial"/>
        <family val="2"/>
      </rPr>
      <t xml:space="preserve"> Enter </t>
    </r>
    <r>
      <rPr>
        <sz val="10"/>
        <rFont val="ＭＳ Ｐゴシック"/>
        <family val="3"/>
      </rPr>
      <t>を同時に押下すること</t>
    </r>
    <r>
      <rPr>
        <sz val="10"/>
        <rFont val="Arial"/>
        <family val="2"/>
      </rPr>
      <t xml:space="preserve"> </t>
    </r>
    <r>
      <rPr>
        <sz val="10"/>
        <rFont val="ＭＳ Ｐゴシック"/>
        <family val="3"/>
      </rPr>
      <t>。</t>
    </r>
  </si>
  <si>
    <r>
      <rPr>
        <sz val="10"/>
        <rFont val="ＭＳ Ｐゴシック"/>
        <family val="3"/>
      </rPr>
      <t>このエクセル</t>
    </r>
    <r>
      <rPr>
        <sz val="10"/>
        <rFont val="Arial"/>
        <family val="2"/>
      </rPr>
      <t xml:space="preserve"> </t>
    </r>
    <r>
      <rPr>
        <sz val="10"/>
        <rFont val="ＭＳ Ｐゴシック"/>
        <family val="3"/>
      </rPr>
      <t>スプレッドシートの式が機能するためには、</t>
    </r>
    <r>
      <rPr>
        <b/>
        <sz val="10"/>
        <rFont val="ＭＳ Ｐゴシック"/>
        <family val="3"/>
      </rPr>
      <t>コンピューターのセキュリティ設定がマクロを許容する設定になっている必要がある</t>
    </r>
    <r>
      <rPr>
        <sz val="10"/>
        <rFont val="ＭＳ Ｐゴシック"/>
        <family val="3"/>
      </rPr>
      <t>。エクセルの設定を変更するには、</t>
    </r>
    <r>
      <rPr>
        <b/>
        <sz val="10"/>
        <rFont val="ＭＳ Ｐゴシック"/>
        <family val="3"/>
      </rPr>
      <t>ツール</t>
    </r>
    <r>
      <rPr>
        <sz val="10"/>
        <rFont val="Arial"/>
        <family val="2"/>
      </rPr>
      <t xml:space="preserve"> </t>
    </r>
    <r>
      <rPr>
        <sz val="10"/>
        <rFont val="ＭＳ Ｐゴシック"/>
        <family val="3"/>
      </rPr>
      <t>→</t>
    </r>
    <r>
      <rPr>
        <sz val="10"/>
        <rFont val="Arial"/>
        <family val="2"/>
      </rPr>
      <t xml:space="preserve"> </t>
    </r>
    <r>
      <rPr>
        <b/>
        <sz val="10"/>
        <rFont val="ＭＳ Ｐゴシック"/>
        <family val="3"/>
      </rPr>
      <t>オプション</t>
    </r>
    <r>
      <rPr>
        <sz val="10"/>
        <rFont val="Arial"/>
        <family val="2"/>
      </rPr>
      <t xml:space="preserve"> </t>
    </r>
    <r>
      <rPr>
        <sz val="10"/>
        <rFont val="ＭＳ Ｐゴシック"/>
        <family val="3"/>
      </rPr>
      <t>→</t>
    </r>
    <r>
      <rPr>
        <sz val="10"/>
        <rFont val="Arial"/>
        <family val="2"/>
      </rPr>
      <t xml:space="preserve"> </t>
    </r>
    <r>
      <rPr>
        <b/>
        <sz val="10"/>
        <rFont val="ＭＳ Ｐゴシック"/>
        <family val="3"/>
      </rPr>
      <t>セキュリティ</t>
    </r>
    <r>
      <rPr>
        <sz val="10"/>
        <rFont val="Arial"/>
        <family val="2"/>
      </rPr>
      <t xml:space="preserve"> </t>
    </r>
    <r>
      <rPr>
        <sz val="10"/>
        <rFont val="ＭＳ Ｐゴシック"/>
        <family val="3"/>
      </rPr>
      <t>の順に選択し、</t>
    </r>
    <r>
      <rPr>
        <b/>
        <sz val="10"/>
        <rFont val="ＭＳ Ｐゴシック"/>
        <family val="3"/>
      </rPr>
      <t>マクロ</t>
    </r>
    <r>
      <rPr>
        <b/>
        <sz val="10"/>
        <rFont val="Arial"/>
        <family val="2"/>
      </rPr>
      <t xml:space="preserve"> </t>
    </r>
    <r>
      <rPr>
        <b/>
        <sz val="10"/>
        <rFont val="ＭＳ Ｐゴシック"/>
        <family val="3"/>
      </rPr>
      <t>セキュリティ</t>
    </r>
    <r>
      <rPr>
        <sz val="10"/>
        <rFont val="Arial"/>
        <family val="2"/>
      </rPr>
      <t xml:space="preserve"> </t>
    </r>
    <r>
      <rPr>
        <sz val="10"/>
        <rFont val="ＭＳ Ｐゴシック"/>
        <family val="3"/>
      </rPr>
      <t>タブ</t>
    </r>
    <r>
      <rPr>
        <sz val="10"/>
        <rFont val="Arial"/>
        <family val="2"/>
      </rPr>
      <t xml:space="preserve"> </t>
    </r>
    <r>
      <rPr>
        <sz val="10"/>
        <rFont val="ＭＳ Ｐゴシック"/>
        <family val="3"/>
      </rPr>
      <t>をクリックして、設定を</t>
    </r>
    <r>
      <rPr>
        <sz val="10"/>
        <rFont val="Arial"/>
        <family val="2"/>
      </rPr>
      <t xml:space="preserve"> </t>
    </r>
    <r>
      <rPr>
        <b/>
        <sz val="10"/>
        <rFont val="ＭＳ Ｐゴシック"/>
        <family val="3"/>
      </rPr>
      <t>中</t>
    </r>
    <r>
      <rPr>
        <sz val="10"/>
        <rFont val="Arial"/>
        <family val="2"/>
      </rPr>
      <t xml:space="preserve"> </t>
    </r>
    <r>
      <rPr>
        <sz val="10"/>
        <rFont val="ＭＳ Ｐゴシック"/>
        <family val="3"/>
      </rPr>
      <t>にする。</t>
    </r>
  </si>
  <si>
    <r>
      <rPr>
        <sz val="10"/>
        <rFont val="ＭＳ Ｐゴシック"/>
        <family val="3"/>
      </rPr>
      <t>黄色のエリアであればどこでもテキストおよび情報を入力可能である。この黄色のエリアをクリックすると、</t>
    </r>
    <r>
      <rPr>
        <b/>
        <sz val="10"/>
        <rFont val="ＭＳ Ｐゴシック"/>
        <family val="3"/>
      </rPr>
      <t>ポップアップボックス</t>
    </r>
    <r>
      <rPr>
        <sz val="10"/>
        <rFont val="ＭＳ Ｐゴシック"/>
        <family val="3"/>
      </rPr>
      <t>内に詳細情報が表示される</t>
    </r>
    <r>
      <rPr>
        <sz val="10"/>
        <rFont val="Arial"/>
        <family val="2"/>
      </rPr>
      <t xml:space="preserve"> (</t>
    </r>
    <r>
      <rPr>
        <b/>
        <sz val="10"/>
        <rFont val="ＭＳ Ｐゴシック"/>
        <family val="3"/>
      </rPr>
      <t>ここをクリックして確認してみよう！</t>
    </r>
    <r>
      <rPr>
        <sz val="10"/>
        <rFont val="Arial"/>
        <family val="2"/>
      </rPr>
      <t>)</t>
    </r>
    <r>
      <rPr>
        <sz val="10"/>
        <rFont val="ＭＳ Ｐゴシック"/>
        <family val="3"/>
      </rPr>
      <t>。</t>
    </r>
  </si>
  <si>
    <r>
      <rPr>
        <sz val="10"/>
        <rFont val="ＭＳ Ｐゴシック"/>
        <family val="3"/>
      </rPr>
      <t>ポップアップボックスは、クリックしてドラッグすることによって</t>
    </r>
    <r>
      <rPr>
        <b/>
        <sz val="10"/>
        <rFont val="ＭＳ Ｐゴシック"/>
        <family val="3"/>
      </rPr>
      <t>移動</t>
    </r>
    <r>
      <rPr>
        <sz val="10"/>
        <rFont val="ＭＳ Ｐゴシック"/>
        <family val="3"/>
      </rPr>
      <t>できる。</t>
    </r>
  </si>
  <si>
    <r>
      <t>T</t>
    </r>
    <r>
      <rPr>
        <sz val="10"/>
        <rFont val="Arial"/>
        <family val="2"/>
      </rPr>
      <t>his study</t>
    </r>
  </si>
  <si>
    <t xml:space="preserve">Consistency with other studies </t>
  </si>
  <si>
    <r>
      <t xml:space="preserve"> </t>
    </r>
    <r>
      <rPr>
        <b/>
        <sz val="11"/>
        <color indexed="9"/>
        <rFont val="Arial"/>
        <family val="2"/>
      </rPr>
      <t>+</t>
    </r>
    <r>
      <rPr>
        <sz val="10"/>
        <color indexed="9"/>
        <rFont val="Arial"/>
        <family val="2"/>
      </rPr>
      <t xml:space="preserve"> = good,</t>
    </r>
    <r>
      <rPr>
        <b/>
        <sz val="11"/>
        <color indexed="9"/>
        <rFont val="Arial"/>
        <family val="2"/>
      </rPr>
      <t xml:space="preserve"> x</t>
    </r>
    <r>
      <rPr>
        <sz val="10"/>
        <color indexed="9"/>
        <rFont val="Arial"/>
        <family val="2"/>
      </rPr>
      <t xml:space="preserve"> = poor,</t>
    </r>
    <r>
      <rPr>
        <b/>
        <sz val="10"/>
        <color indexed="9"/>
        <rFont val="Arial"/>
        <family val="2"/>
      </rPr>
      <t xml:space="preserve"> </t>
    </r>
    <r>
      <rPr>
        <sz val="11"/>
        <color indexed="9"/>
        <rFont val="Arial"/>
        <family val="2"/>
      </rPr>
      <t xml:space="preserve">? </t>
    </r>
    <r>
      <rPr>
        <sz val="10"/>
        <color indexed="9"/>
        <rFont val="Arial"/>
        <family val="2"/>
      </rPr>
      <t>= unclear,</t>
    </r>
    <r>
      <rPr>
        <sz val="11"/>
        <color indexed="9"/>
        <rFont val="Arial"/>
        <family val="2"/>
      </rPr>
      <t xml:space="preserve"> na</t>
    </r>
    <r>
      <rPr>
        <b/>
        <sz val="11"/>
        <color indexed="9"/>
        <rFont val="Arial"/>
        <family val="2"/>
      </rPr>
      <t xml:space="preserve"> </t>
    </r>
    <r>
      <rPr>
        <sz val="10"/>
        <color indexed="9"/>
        <rFont val="Arial"/>
        <family val="2"/>
      </rPr>
      <t>= not applicable</t>
    </r>
  </si>
  <si>
    <t>曝露群および対照群への割り付けはランダム化されているか、それとも測定によるものか。</t>
  </si>
  <si>
    <t>無作為割り付け。また、コンピューターで生成した乱数を使ったランダム化コードも使用されている。</t>
  </si>
  <si>
    <t xml:space="preserve">ランダム化の結果は不正に操作できないようになっているか (割り付けは隠蔽化されているか)。
</t>
  </si>
  <si>
    <t>はい。割り付けは一元的に実施され、臨床施設における研究員やスタッフは割り付けプロセスについて一切関知していない。</t>
  </si>
  <si>
    <t>測定によって割り付けられた場合、それは正確だったか。アウトカムが盲検化されていたか。客観的だったか (ランダム化されている場合は無視すること)。</t>
  </si>
  <si>
    <t>まったく見分けのつかない実薬およびプラセボ錠剤の使用において、参加者および研究に関与する臨床スタッフは全員盲検化されていた。ただし、調整施設の 3名のスタッフに関しては、参加者の安全を監視する必要性から、割り付けを把握していた。膣からの出血のマネジメントのために、34名の患者 (うち実薬 Rx 服用者は 30名) が婦人科スタッフに対し、盲検解除されたが、婦人科スタッフと他の研究スタッフとの間に接点はなかった。</t>
  </si>
  <si>
    <t>はい。全く見分けのつかない実薬およびプラセボ錠剤が使用されている。また、中央安全委員会の 3名のメンバーのみが割り付けを把握していた。</t>
  </si>
  <si>
    <r>
      <t>和訳：</t>
    </r>
    <r>
      <rPr>
        <sz val="8"/>
        <rFont val="Arial"/>
        <family val="2"/>
      </rPr>
      <t xml:space="preserve"> </t>
    </r>
    <r>
      <rPr>
        <sz val="8"/>
        <rFont val="ＭＳ Ｐゴシック"/>
        <family val="3"/>
      </rPr>
      <t>相原</t>
    </r>
    <r>
      <rPr>
        <sz val="8"/>
        <rFont val="Arial"/>
        <family val="2"/>
      </rPr>
      <t xml:space="preserve"> (ezy01757@nifty.ne.jp)</t>
    </r>
  </si>
  <si>
    <r>
      <t>1person-year</t>
    </r>
    <r>
      <rPr>
        <sz val="10"/>
        <rFont val="ＭＳ Ｐゴシック"/>
        <family val="3"/>
      </rPr>
      <t>の治療必要数</t>
    </r>
    <r>
      <rPr>
        <sz val="10"/>
        <rFont val="Arial"/>
        <family val="2"/>
      </rPr>
      <t>(NNT)</t>
    </r>
  </si>
  <si>
    <r>
      <t>1person-year</t>
    </r>
    <r>
      <rPr>
        <sz val="10"/>
        <rFont val="ＭＳ Ｐゴシック"/>
        <family val="3"/>
      </rPr>
      <t>の治療必要数</t>
    </r>
    <r>
      <rPr>
        <sz val="10"/>
        <rFont val="Arial"/>
        <family val="2"/>
      </rPr>
      <t>(NNT)</t>
    </r>
  </si>
  <si>
    <t>集団への割り付け方法</t>
  </si>
  <si>
    <r>
      <t>適切に</t>
    </r>
    <r>
      <rPr>
        <sz val="10"/>
        <rFont val="Arial"/>
        <family val="2"/>
      </rPr>
      <t xml:space="preserve"> </t>
    </r>
    <r>
      <rPr>
        <b/>
        <sz val="10"/>
        <rFont val="Arial"/>
        <family val="2"/>
      </rPr>
      <t>A</t>
    </r>
    <r>
      <rPr>
        <sz val="10"/>
        <rFont val="Arial"/>
        <family val="2"/>
      </rPr>
      <t>llocate</t>
    </r>
    <r>
      <rPr>
        <sz val="10"/>
        <rFont val="ＭＳ Ｐゴシック"/>
        <family val="3"/>
      </rPr>
      <t xml:space="preserve"> (割り付け) され、適切に </t>
    </r>
    <r>
      <rPr>
        <b/>
        <sz val="10"/>
        <rFont val="Arial"/>
        <family val="2"/>
      </rPr>
      <t>M</t>
    </r>
    <r>
      <rPr>
        <sz val="10"/>
        <rFont val="Arial"/>
        <family val="2"/>
      </rPr>
      <t xml:space="preserve">aintain </t>
    </r>
    <r>
      <rPr>
        <sz val="10"/>
        <rFont val="ＭＳ Ｐゴシック"/>
        <family val="3"/>
      </rPr>
      <t>(維持) されているか。</t>
    </r>
  </si>
  <si>
    <r>
      <rPr>
        <sz val="10"/>
        <rFont val="ＭＳ Ｐゴシック"/>
        <family val="3"/>
      </rPr>
      <t>テキストの</t>
    </r>
    <r>
      <rPr>
        <b/>
        <sz val="10"/>
        <rFont val="ＭＳ Ｐゴシック"/>
        <family val="3"/>
      </rPr>
      <t>大きさやスタイルを変更</t>
    </r>
    <r>
      <rPr>
        <sz val="10"/>
        <rFont val="ＭＳ Ｐゴシック"/>
        <family val="3"/>
      </rPr>
      <t>したり、</t>
    </r>
    <r>
      <rPr>
        <b/>
        <sz val="10"/>
        <rFont val="ＭＳ Ｐゴシック"/>
        <family val="3"/>
      </rPr>
      <t>セルを大きくする</t>
    </r>
    <r>
      <rPr>
        <sz val="10"/>
        <rFont val="ＭＳ Ｐゴシック"/>
        <family val="3"/>
      </rPr>
      <t>場合はシートの保護を解除する必要がある</t>
    </r>
    <r>
      <rPr>
        <sz val="10"/>
        <rFont val="Arial"/>
        <family val="2"/>
      </rPr>
      <t xml:space="preserve"> (</t>
    </r>
    <r>
      <rPr>
        <b/>
        <sz val="10"/>
        <rFont val="ＭＳ Ｐゴシック"/>
        <family val="3"/>
      </rPr>
      <t>メニュー</t>
    </r>
    <r>
      <rPr>
        <sz val="10"/>
        <rFont val="Arial"/>
        <family val="2"/>
      </rPr>
      <t xml:space="preserve"> </t>
    </r>
    <r>
      <rPr>
        <sz val="10"/>
        <rFont val="ＭＳ Ｐゴシック"/>
        <family val="3"/>
      </rPr>
      <t>→</t>
    </r>
    <r>
      <rPr>
        <sz val="10"/>
        <rFont val="Arial"/>
        <family val="2"/>
      </rPr>
      <t xml:space="preserve"> </t>
    </r>
    <r>
      <rPr>
        <b/>
        <sz val="10"/>
        <rFont val="ＭＳ Ｐゴシック"/>
        <family val="3"/>
      </rPr>
      <t>ツール</t>
    </r>
    <r>
      <rPr>
        <sz val="10"/>
        <rFont val="Arial"/>
        <family val="2"/>
      </rPr>
      <t xml:space="preserve"> </t>
    </r>
    <r>
      <rPr>
        <sz val="10"/>
        <rFont val="ＭＳ Ｐゴシック"/>
        <family val="3"/>
      </rPr>
      <t>→</t>
    </r>
    <r>
      <rPr>
        <sz val="10"/>
        <rFont val="Arial"/>
        <family val="2"/>
      </rPr>
      <t xml:space="preserve"> </t>
    </r>
    <r>
      <rPr>
        <b/>
        <sz val="10"/>
        <rFont val="ＭＳ Ｐゴシック"/>
        <family val="3"/>
      </rPr>
      <t>保護</t>
    </r>
    <r>
      <rPr>
        <sz val="10"/>
        <rFont val="Arial"/>
        <family val="2"/>
      </rPr>
      <t xml:space="preserve"> </t>
    </r>
    <r>
      <rPr>
        <sz val="10"/>
        <rFont val="ＭＳ Ｐゴシック"/>
        <family val="3"/>
      </rPr>
      <t>→</t>
    </r>
    <r>
      <rPr>
        <sz val="10"/>
        <rFont val="Arial"/>
        <family val="2"/>
      </rPr>
      <t xml:space="preserve"> </t>
    </r>
    <r>
      <rPr>
        <b/>
        <sz val="10"/>
        <rFont val="ＭＳ Ｐゴシック"/>
        <family val="3"/>
      </rPr>
      <t>シート保護の解除</t>
    </r>
    <r>
      <rPr>
        <sz val="10"/>
        <rFont val="Arial"/>
        <family val="2"/>
      </rPr>
      <t xml:space="preserve"> </t>
    </r>
    <r>
      <rPr>
        <sz val="10"/>
        <rFont val="ＭＳ Ｐゴシック"/>
        <family val="3"/>
      </rPr>
      <t>を選択する</t>
    </r>
    <r>
      <rPr>
        <sz val="10"/>
        <rFont val="Arial"/>
        <family val="2"/>
      </rPr>
      <t>)</t>
    </r>
    <r>
      <rPr>
        <sz val="10"/>
        <rFont val="ＭＳ Ｐゴシック"/>
        <family val="3"/>
      </rPr>
      <t>。広げたいセルの番号</t>
    </r>
    <r>
      <rPr>
        <sz val="10"/>
        <rFont val="Arial"/>
        <family val="2"/>
      </rPr>
      <t xml:space="preserve"> (</t>
    </r>
    <r>
      <rPr>
        <sz val="10"/>
        <rFont val="ＭＳ Ｐゴシック"/>
        <family val="3"/>
      </rPr>
      <t>ページの左端の列</t>
    </r>
    <r>
      <rPr>
        <sz val="10"/>
        <rFont val="Arial"/>
        <family val="2"/>
      </rPr>
      <t xml:space="preserve">) </t>
    </r>
    <r>
      <rPr>
        <sz val="10"/>
        <rFont val="ＭＳ Ｐゴシック"/>
        <family val="3"/>
      </rPr>
      <t>の下の横線をクリックして下に引く。変更したいテキストを強調表示させ、フォントツールを使用してサイズまたはスタイルを変更する。
終了したら、</t>
    </r>
    <r>
      <rPr>
        <b/>
        <sz val="10"/>
        <rFont val="ＭＳ Ｐゴシック"/>
        <family val="3"/>
      </rPr>
      <t>メニュー</t>
    </r>
    <r>
      <rPr>
        <sz val="10"/>
        <rFont val="Arial"/>
        <family val="2"/>
      </rPr>
      <t xml:space="preserve"> </t>
    </r>
    <r>
      <rPr>
        <sz val="10"/>
        <rFont val="ＭＳ Ｐゴシック"/>
        <family val="3"/>
      </rPr>
      <t>→</t>
    </r>
    <r>
      <rPr>
        <sz val="10"/>
        <rFont val="Arial"/>
        <family val="2"/>
      </rPr>
      <t xml:space="preserve"> </t>
    </r>
    <r>
      <rPr>
        <b/>
        <sz val="10"/>
        <rFont val="ＭＳ Ｐゴシック"/>
        <family val="3"/>
      </rPr>
      <t>ツール</t>
    </r>
    <r>
      <rPr>
        <sz val="10"/>
        <rFont val="Arial"/>
        <family val="2"/>
      </rPr>
      <t xml:space="preserve"> </t>
    </r>
    <r>
      <rPr>
        <sz val="10"/>
        <rFont val="ＭＳ Ｐゴシック"/>
        <family val="3"/>
      </rPr>
      <t>→</t>
    </r>
    <r>
      <rPr>
        <sz val="10"/>
        <rFont val="Arial"/>
        <family val="2"/>
      </rPr>
      <t xml:space="preserve"> </t>
    </r>
    <r>
      <rPr>
        <b/>
        <sz val="10"/>
        <rFont val="ＭＳ Ｐゴシック"/>
        <family val="3"/>
      </rPr>
      <t>保護</t>
    </r>
    <r>
      <rPr>
        <sz val="10"/>
        <rFont val="Arial"/>
        <family val="2"/>
      </rPr>
      <t xml:space="preserve"> </t>
    </r>
    <r>
      <rPr>
        <sz val="10"/>
        <rFont val="ＭＳ Ｐゴシック"/>
        <family val="3"/>
      </rPr>
      <t>→</t>
    </r>
    <r>
      <rPr>
        <b/>
        <sz val="10"/>
        <rFont val="Arial"/>
        <family val="2"/>
      </rPr>
      <t xml:space="preserve"> </t>
    </r>
    <r>
      <rPr>
        <b/>
        <sz val="10"/>
        <rFont val="ＭＳ Ｐゴシック"/>
        <family val="3"/>
      </rPr>
      <t>シートの保護</t>
    </r>
    <r>
      <rPr>
        <sz val="10"/>
        <rFont val="Arial"/>
        <family val="2"/>
      </rPr>
      <t xml:space="preserve"> </t>
    </r>
    <r>
      <rPr>
        <sz val="10"/>
        <rFont val="ＭＳ Ｐゴシック"/>
        <family val="3"/>
      </rPr>
      <t>を選択して再びシートを保護すること</t>
    </r>
    <r>
      <rPr>
        <sz val="10"/>
        <rFont val="Arial"/>
        <family val="2"/>
      </rPr>
      <t xml:space="preserve"> (</t>
    </r>
    <r>
      <rPr>
        <sz val="10"/>
        <rFont val="ＭＳ Ｐゴシック"/>
        <family val="3"/>
      </rPr>
      <t>パスワードの追加はしないこと</t>
    </r>
    <r>
      <rPr>
        <sz val="10"/>
        <rFont val="Arial"/>
        <family val="2"/>
      </rPr>
      <t>)</t>
    </r>
    <r>
      <rPr>
        <sz val="10"/>
        <rFont val="ＭＳ Ｐゴシック"/>
        <family val="3"/>
      </rPr>
      <t>。
この操作は、</t>
    </r>
    <r>
      <rPr>
        <b/>
        <sz val="10"/>
        <rFont val="Arial"/>
        <family val="2"/>
      </rPr>
      <t>Page 2</t>
    </r>
    <r>
      <rPr>
        <sz val="10"/>
        <rFont val="Arial"/>
        <family val="2"/>
      </rPr>
      <t xml:space="preserve"> (</t>
    </r>
    <r>
      <rPr>
        <sz val="10"/>
        <rFont val="ＭＳ Ｐゴシック"/>
        <family val="3"/>
      </rPr>
      <t>ステップ</t>
    </r>
    <r>
      <rPr>
        <sz val="10"/>
        <rFont val="Arial"/>
        <family val="2"/>
      </rPr>
      <t xml:space="preserve"> 3) </t>
    </r>
    <r>
      <rPr>
        <sz val="10"/>
        <rFont val="ＭＳ Ｐゴシック"/>
        <family val="3"/>
      </rPr>
      <t>では計算機能が壊れるおそれがあるため</t>
    </r>
    <r>
      <rPr>
        <b/>
        <sz val="10"/>
        <rFont val="ＭＳ Ｐゴシック"/>
        <family val="3"/>
      </rPr>
      <t>行わないこと</t>
    </r>
    <r>
      <rPr>
        <sz val="10"/>
        <rFont val="ＭＳ Ｐゴシック"/>
        <family val="3"/>
      </rPr>
      <t>。</t>
    </r>
  </si>
  <si>
    <r>
      <t>冠状動脈性心臓病</t>
    </r>
    <r>
      <rPr>
        <sz val="10"/>
        <rFont val="Arial"/>
        <family val="2"/>
      </rPr>
      <t xml:space="preserve"> (CHD) </t>
    </r>
    <r>
      <rPr>
        <sz val="10"/>
        <rFont val="ＭＳ Ｐゴシック"/>
        <family val="3"/>
      </rPr>
      <t>を患う閉経後の女性</t>
    </r>
  </si>
  <si>
    <r>
      <t>プライマリ</t>
    </r>
    <r>
      <rPr>
        <sz val="10"/>
        <rFont val="ＭＳ Ｐゴシック"/>
        <family val="3"/>
      </rPr>
      <t>アウトカムは</t>
    </r>
    <r>
      <rPr>
        <sz val="10"/>
        <rFont val="Arial"/>
        <family val="2"/>
      </rPr>
      <t xml:space="preserve"> CHD </t>
    </r>
    <r>
      <rPr>
        <sz val="10"/>
        <rFont val="ＭＳ Ｐゴシック"/>
        <family val="3"/>
      </rPr>
      <t>イベントであった</t>
    </r>
    <r>
      <rPr>
        <sz val="10"/>
        <rFont val="Arial"/>
        <family val="2"/>
      </rPr>
      <t xml:space="preserve"> (</t>
    </r>
    <r>
      <rPr>
        <sz val="10"/>
        <rFont val="ＭＳ Ｐゴシック"/>
        <family val="3"/>
      </rPr>
      <t>非致命的</t>
    </r>
    <r>
      <rPr>
        <sz val="10"/>
        <rFont val="Arial"/>
        <family val="2"/>
      </rPr>
      <t xml:space="preserve"> MI (</t>
    </r>
    <r>
      <rPr>
        <sz val="10"/>
        <rFont val="ＭＳ Ｐゴシック"/>
        <family val="3"/>
      </rPr>
      <t>無症候性</t>
    </r>
    <r>
      <rPr>
        <sz val="10"/>
        <rFont val="Arial"/>
        <family val="2"/>
      </rPr>
      <t>/</t>
    </r>
    <r>
      <rPr>
        <sz val="10"/>
        <rFont val="ＭＳ Ｐゴシック"/>
        <family val="3"/>
      </rPr>
      <t>症候性の両方を含む</t>
    </r>
    <r>
      <rPr>
        <sz val="10"/>
        <rFont val="Arial"/>
        <family val="2"/>
      </rPr>
      <t xml:space="preserve">) </t>
    </r>
    <r>
      <rPr>
        <sz val="10"/>
        <rFont val="ＭＳ Ｐゴシック"/>
        <family val="3"/>
      </rPr>
      <t>および致命的</t>
    </r>
    <r>
      <rPr>
        <sz val="10"/>
        <rFont val="Arial"/>
        <family val="2"/>
      </rPr>
      <t xml:space="preserve"> CHD)</t>
    </r>
    <r>
      <rPr>
        <sz val="10"/>
        <rFont val="ＭＳ Ｐゴシック"/>
        <family val="3"/>
      </rPr>
      <t>。独立組織である</t>
    </r>
    <r>
      <rPr>
        <sz val="10"/>
        <rFont val="Arial"/>
        <family val="2"/>
      </rPr>
      <t xml:space="preserve"> Morbidity and Mortality Committee </t>
    </r>
    <r>
      <rPr>
        <sz val="10"/>
        <rFont val="ＭＳ Ｐゴシック"/>
        <family val="3"/>
      </rPr>
      <t>が詳細な分類基準に従い、評価した。各イベントを</t>
    </r>
    <r>
      <rPr>
        <sz val="10"/>
        <rFont val="Arial"/>
        <family val="2"/>
      </rPr>
      <t xml:space="preserve"> 2</t>
    </r>
    <r>
      <rPr>
        <sz val="10"/>
        <rFont val="ＭＳ Ｐゴシック"/>
        <family val="3"/>
      </rPr>
      <t>名のレビュアが評価した。</t>
    </r>
  </si>
  <si>
    <r>
      <t>シートのコピーを作成する場合は、まずワークブックの保護を解除してから</t>
    </r>
    <r>
      <rPr>
        <sz val="9"/>
        <rFont val="Arial"/>
        <family val="2"/>
      </rPr>
      <t xml:space="preserve"> (</t>
    </r>
    <r>
      <rPr>
        <b/>
        <sz val="9"/>
        <rFont val="ＭＳ Ｐゴシック"/>
        <family val="3"/>
      </rPr>
      <t>メニュー</t>
    </r>
    <r>
      <rPr>
        <sz val="9"/>
        <rFont val="Arial"/>
        <family val="2"/>
      </rPr>
      <t xml:space="preserve"> </t>
    </r>
    <r>
      <rPr>
        <sz val="9"/>
        <rFont val="ＭＳ Ｐゴシック"/>
        <family val="3"/>
      </rPr>
      <t>→</t>
    </r>
    <r>
      <rPr>
        <sz val="9"/>
        <rFont val="Arial"/>
        <family val="2"/>
      </rPr>
      <t xml:space="preserve"> </t>
    </r>
    <r>
      <rPr>
        <b/>
        <sz val="9"/>
        <rFont val="ＭＳ Ｐゴシック"/>
        <family val="3"/>
      </rPr>
      <t>ツール</t>
    </r>
    <r>
      <rPr>
        <sz val="9"/>
        <rFont val="Arial"/>
        <family val="2"/>
      </rPr>
      <t xml:space="preserve"> </t>
    </r>
    <r>
      <rPr>
        <sz val="9"/>
        <rFont val="ＭＳ Ｐゴシック"/>
        <family val="3"/>
      </rPr>
      <t>→</t>
    </r>
    <r>
      <rPr>
        <sz val="9"/>
        <rFont val="Arial"/>
        <family val="2"/>
      </rPr>
      <t xml:space="preserve"> </t>
    </r>
    <r>
      <rPr>
        <b/>
        <sz val="9"/>
        <rFont val="ＭＳ Ｐゴシック"/>
        <family val="3"/>
      </rPr>
      <t>保護</t>
    </r>
    <r>
      <rPr>
        <sz val="9"/>
        <rFont val="Arial"/>
        <family val="2"/>
      </rPr>
      <t xml:space="preserve"> </t>
    </r>
    <r>
      <rPr>
        <sz val="9"/>
        <rFont val="ＭＳ Ｐゴシック"/>
        <family val="3"/>
      </rPr>
      <t>→</t>
    </r>
    <r>
      <rPr>
        <sz val="9"/>
        <rFont val="Arial"/>
        <family val="2"/>
      </rPr>
      <t xml:space="preserve"> </t>
    </r>
    <r>
      <rPr>
        <b/>
        <sz val="9"/>
        <rFont val="ＭＳ Ｐゴシック"/>
        <family val="3"/>
      </rPr>
      <t>シート保護の解除</t>
    </r>
    <r>
      <rPr>
        <sz val="9"/>
        <rFont val="Arial"/>
        <family val="2"/>
      </rPr>
      <t xml:space="preserve"> </t>
    </r>
    <r>
      <rPr>
        <sz val="9"/>
        <rFont val="ＭＳ Ｐゴシック"/>
        <family val="3"/>
      </rPr>
      <t>の順に選択</t>
    </r>
    <r>
      <rPr>
        <sz val="9"/>
        <rFont val="Arial"/>
        <family val="2"/>
      </rPr>
      <t>)</t>
    </r>
    <r>
      <rPr>
        <sz val="9"/>
        <rFont val="ＭＳ Ｐゴシック"/>
        <family val="3"/>
      </rPr>
      <t>、シートを</t>
    </r>
    <r>
      <rPr>
        <b/>
        <sz val="9"/>
        <rFont val="ＭＳ Ｐゴシック"/>
        <family val="3"/>
      </rPr>
      <t>コピー</t>
    </r>
    <r>
      <rPr>
        <sz val="9"/>
        <rFont val="ＭＳ Ｐゴシック"/>
        <family val="3"/>
      </rPr>
      <t>すること</t>
    </r>
    <r>
      <rPr>
        <sz val="9"/>
        <rFont val="Arial"/>
        <family val="2"/>
      </rPr>
      <t xml:space="preserve"> (</t>
    </r>
    <r>
      <rPr>
        <b/>
        <sz val="9"/>
        <rFont val="ＭＳ Ｐゴシック"/>
        <family val="3"/>
      </rPr>
      <t>メニュー</t>
    </r>
    <r>
      <rPr>
        <sz val="9"/>
        <rFont val="Arial"/>
        <family val="2"/>
      </rPr>
      <t xml:space="preserve"> </t>
    </r>
    <r>
      <rPr>
        <sz val="9"/>
        <rFont val="ＭＳ Ｐゴシック"/>
        <family val="3"/>
      </rPr>
      <t>→</t>
    </r>
    <r>
      <rPr>
        <sz val="9"/>
        <rFont val="Arial"/>
        <family val="2"/>
      </rPr>
      <t xml:space="preserve"> </t>
    </r>
    <r>
      <rPr>
        <b/>
        <sz val="9"/>
        <rFont val="ＭＳ Ｐゴシック"/>
        <family val="3"/>
      </rPr>
      <t>編集</t>
    </r>
    <r>
      <rPr>
        <sz val="9"/>
        <rFont val="Arial"/>
        <family val="2"/>
      </rPr>
      <t xml:space="preserve"> </t>
    </r>
    <r>
      <rPr>
        <sz val="9"/>
        <rFont val="ＭＳ Ｐゴシック"/>
        <family val="3"/>
      </rPr>
      <t>→</t>
    </r>
    <r>
      <rPr>
        <sz val="9"/>
        <rFont val="Arial"/>
        <family val="2"/>
      </rPr>
      <t xml:space="preserve"> </t>
    </r>
    <r>
      <rPr>
        <b/>
        <sz val="9"/>
        <rFont val="ＭＳ Ｐゴシック"/>
        <family val="3"/>
      </rPr>
      <t>移動またはコピー</t>
    </r>
    <r>
      <rPr>
        <sz val="9"/>
        <rFont val="Arial"/>
        <family val="2"/>
      </rPr>
      <t xml:space="preserve"> </t>
    </r>
    <r>
      <rPr>
        <sz val="9"/>
        <rFont val="ＭＳ Ｐゴシック"/>
        <family val="3"/>
      </rPr>
      <t>→</t>
    </r>
    <r>
      <rPr>
        <sz val="9"/>
        <rFont val="Arial"/>
        <family val="2"/>
      </rPr>
      <t xml:space="preserve"> </t>
    </r>
    <r>
      <rPr>
        <b/>
        <sz val="9"/>
        <rFont val="ＭＳ Ｐゴシック"/>
        <family val="3"/>
      </rPr>
      <t>コピーを作成する</t>
    </r>
    <r>
      <rPr>
        <sz val="9"/>
        <rFont val="Arial"/>
        <family val="2"/>
      </rPr>
      <t>)</t>
    </r>
    <r>
      <rPr>
        <sz val="9"/>
        <rFont val="ＭＳ Ｐゴシック"/>
        <family val="3"/>
      </rPr>
      <t>。
スペースが足りない場合は、ワークブックの末尾のオーバーフローページを使用するとよい。</t>
    </r>
  </si>
</sst>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_-;_-@_-"/>
    <numFmt numFmtId="191" formatCode="_-* #,##0.00_-;\-* #,##0.00_-;_-* &quot;-&quot;??_-;_-@_-"/>
    <numFmt numFmtId="192" formatCode="0.0"/>
    <numFmt numFmtId="193" formatCode="0.000"/>
    <numFmt numFmtId="194" formatCode="0.0000"/>
    <numFmt numFmtId="195" formatCode="_-* #,##0.000_-;\-* #,##0.000_-;_-* &quot;-&quot;??_-;_-@_-"/>
    <numFmt numFmtId="196" formatCode="_-* #,##0.0000_-;\-* #,##0.0000_-;_-* &quot;-&quot;??_-;_-@_-"/>
    <numFmt numFmtId="197" formatCode="_-* #,##0.00000_-;\-* #,##0.00000_-;_-* &quot;-&quot;??_-;_-@_-"/>
    <numFmt numFmtId="198" formatCode="_-* #,##0.0_-;\-* #,##0.0_-;_-* &quot;-&quot;??_-;_-@_-"/>
    <numFmt numFmtId="199" formatCode="_-* #,##0_-;\-* #,##0_-;_-* &quot;-&quot;??_-;_-@_-"/>
    <numFmt numFmtId="200" formatCode="0.00000"/>
    <numFmt numFmtId="201" formatCode="[$-1409]dddd\,\ d\ mmmm\ yyyy"/>
    <numFmt numFmtId="202" formatCode="0.000000"/>
    <numFmt numFmtId="203" formatCode="0.0000000"/>
    <numFmt numFmtId="204" formatCode="0.00000000"/>
    <numFmt numFmtId="205" formatCode="0.0%"/>
    <numFmt numFmtId="206" formatCode="0.000%"/>
    <numFmt numFmtId="207" formatCode="[$-1409]h:mm:ss\ AM/PM"/>
    <numFmt numFmtId="208" formatCode="#"/>
    <numFmt numFmtId="209" formatCode="00000"/>
  </numFmts>
  <fonts count="83">
    <font>
      <sz val="10"/>
      <name val="Arial"/>
      <family val="2"/>
    </font>
    <font>
      <b/>
      <sz val="10"/>
      <name val="Arial"/>
      <family val="2"/>
    </font>
    <font>
      <b/>
      <sz val="12"/>
      <name val="Arial"/>
      <family val="2"/>
    </font>
    <font>
      <sz val="8"/>
      <name val="Arial"/>
      <family val="2"/>
    </font>
    <font>
      <sz val="10"/>
      <color indexed="9"/>
      <name val="Arial"/>
      <family val="2"/>
    </font>
    <font>
      <b/>
      <sz val="12"/>
      <color indexed="9"/>
      <name val="Arial"/>
      <family val="2"/>
    </font>
    <font>
      <sz val="8"/>
      <name val="Tahoma"/>
      <family val="2"/>
    </font>
    <font>
      <sz val="8"/>
      <color indexed="9"/>
      <name val="Arial"/>
      <family val="2"/>
    </font>
    <font>
      <sz val="8"/>
      <color indexed="20"/>
      <name val="Arial"/>
      <family val="2"/>
    </font>
    <font>
      <u val="single"/>
      <sz val="10"/>
      <color indexed="12"/>
      <name val="Arial"/>
      <family val="2"/>
    </font>
    <font>
      <u val="single"/>
      <sz val="10"/>
      <color indexed="36"/>
      <name val="Arial"/>
      <family val="2"/>
    </font>
    <font>
      <sz val="10"/>
      <name val="Tahoma"/>
      <family val="2"/>
    </font>
    <font>
      <b/>
      <sz val="10"/>
      <name val="Tahoma"/>
      <family val="2"/>
    </font>
    <font>
      <b/>
      <sz val="12"/>
      <name val="Tahoma"/>
      <family val="2"/>
    </font>
    <font>
      <sz val="12"/>
      <name val="Tahoma"/>
      <family val="2"/>
    </font>
    <font>
      <sz val="12"/>
      <name val="Arial"/>
      <family val="2"/>
    </font>
    <font>
      <b/>
      <sz val="10"/>
      <color indexed="9"/>
      <name val="Arial"/>
      <family val="2"/>
    </font>
    <font>
      <b/>
      <sz val="14"/>
      <name val="Arial"/>
      <family val="2"/>
    </font>
    <font>
      <b/>
      <sz val="11"/>
      <name val="Arial"/>
      <family val="2"/>
    </font>
    <font>
      <sz val="14"/>
      <color indexed="9"/>
      <name val="Arial"/>
      <family val="2"/>
    </font>
    <font>
      <sz val="14"/>
      <name val="Arial"/>
      <family val="2"/>
    </font>
    <font>
      <b/>
      <sz val="14"/>
      <color indexed="9"/>
      <name val="Arial"/>
      <family val="2"/>
    </font>
    <font>
      <b/>
      <sz val="14"/>
      <color indexed="9"/>
      <name val="Wingdings 3"/>
      <family val="1"/>
    </font>
    <font>
      <b/>
      <sz val="10"/>
      <color indexed="23"/>
      <name val="Arial"/>
      <family val="2"/>
    </font>
    <font>
      <b/>
      <sz val="13"/>
      <name val="Arial"/>
      <family val="2"/>
    </font>
    <font>
      <sz val="12"/>
      <color indexed="23"/>
      <name val="Arial"/>
      <family val="2"/>
    </font>
    <font>
      <b/>
      <sz val="13.5"/>
      <name val="Arial"/>
      <family val="2"/>
    </font>
    <font>
      <sz val="10"/>
      <color indexed="23"/>
      <name val="Arial"/>
      <family val="2"/>
    </font>
    <font>
      <sz val="10"/>
      <color indexed="43"/>
      <name val="Arial"/>
      <family val="2"/>
    </font>
    <font>
      <b/>
      <sz val="16"/>
      <color indexed="43"/>
      <name val="Arial"/>
      <family val="2"/>
    </font>
    <font>
      <b/>
      <sz val="14"/>
      <color indexed="43"/>
      <name val="Arial"/>
      <family val="2"/>
    </font>
    <font>
      <b/>
      <sz val="9"/>
      <name val="Geneva"/>
      <family val="2"/>
    </font>
    <font>
      <b/>
      <sz val="12"/>
      <color indexed="43"/>
      <name val="Arial"/>
      <family val="2"/>
    </font>
    <font>
      <sz val="10"/>
      <name val="Geneva"/>
      <family val="2"/>
    </font>
    <font>
      <b/>
      <sz val="12"/>
      <name val="Geneva"/>
      <family val="2"/>
    </font>
    <font>
      <u val="single"/>
      <sz val="8"/>
      <color indexed="12"/>
      <name val="Arial"/>
      <family val="2"/>
    </font>
    <font>
      <b/>
      <sz val="8"/>
      <name val="Tahoma"/>
      <family val="2"/>
    </font>
    <font>
      <b/>
      <sz val="18"/>
      <color indexed="10"/>
      <name val="Arial"/>
      <family val="2"/>
    </font>
    <font>
      <b/>
      <sz val="12"/>
      <name val="ＭＳ Ｐゴシック"/>
      <family val="3"/>
    </font>
    <font>
      <sz val="10"/>
      <name val="ＭＳ Ｐゴシック"/>
      <family val="3"/>
    </font>
    <font>
      <b/>
      <sz val="10"/>
      <name val="ＭＳ Ｐゴシック"/>
      <family val="3"/>
    </font>
    <font>
      <sz val="8"/>
      <name val="ＭＳ Ｐゴシック"/>
      <family val="3"/>
    </font>
    <font>
      <b/>
      <sz val="8"/>
      <name val="ＭＳ Ｐゴシック"/>
      <family val="3"/>
    </font>
    <font>
      <b/>
      <sz val="11"/>
      <name val="ＭＳ Ｐゴシック"/>
      <family val="3"/>
    </font>
    <font>
      <b/>
      <sz val="16"/>
      <color indexed="43"/>
      <name val="ＭＳ Ｐゴシック"/>
      <family val="3"/>
    </font>
    <font>
      <b/>
      <sz val="10"/>
      <color indexed="9"/>
      <name val="ＭＳ Ｐゴシック"/>
      <family val="3"/>
    </font>
    <font>
      <b/>
      <sz val="9"/>
      <name val="ＭＳ Ｐゴシック"/>
      <family val="3"/>
    </font>
    <font>
      <sz val="9"/>
      <name val="ＭＳ Ｐゴシック"/>
      <family val="3"/>
    </font>
    <font>
      <sz val="9"/>
      <name val="Arial"/>
      <family val="2"/>
    </font>
    <font>
      <b/>
      <sz val="12"/>
      <color indexed="9"/>
      <name val="ＭＳ Ｐゴシック"/>
      <family val="3"/>
    </font>
    <font>
      <b/>
      <sz val="12"/>
      <color indexed="18"/>
      <name val="Arial"/>
      <family val="2"/>
    </font>
    <font>
      <sz val="7.5"/>
      <name val="ＭＳ Ｐゴシック"/>
      <family val="3"/>
    </font>
    <font>
      <sz val="7.5"/>
      <name val="Arial"/>
      <family val="2"/>
    </font>
    <font>
      <b/>
      <sz val="7.5"/>
      <name val="ＭＳ Ｐゴシック"/>
      <family val="3"/>
    </font>
    <font>
      <b/>
      <sz val="10"/>
      <name val="Geneva"/>
      <family val="2"/>
    </font>
    <font>
      <b/>
      <sz val="14"/>
      <name val="ＭＳ Ｐゴシック"/>
      <family val="3"/>
    </font>
    <font>
      <b/>
      <sz val="13.5"/>
      <name val="ＭＳ Ｐゴシック"/>
      <family val="3"/>
    </font>
    <font>
      <b/>
      <sz val="9"/>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1"/>
    </font>
    <font>
      <b/>
      <sz val="11"/>
      <color indexed="8"/>
      <name val="Calibri"/>
      <family val="2"/>
    </font>
    <font>
      <sz val="11"/>
      <color indexed="10"/>
      <name val="Calibri"/>
      <family val="2"/>
    </font>
    <font>
      <b/>
      <sz val="11"/>
      <color indexed="9"/>
      <name val="Arial"/>
      <family val="2"/>
    </font>
    <font>
      <sz val="11"/>
      <color indexed="9"/>
      <name val="Arial"/>
      <family val="2"/>
    </font>
    <font>
      <sz val="11"/>
      <color indexed="8"/>
      <name val="ＭＳ Ｐゴシック"/>
      <family val="3"/>
    </font>
    <font>
      <sz val="12"/>
      <color indexed="8"/>
      <name val="Arial"/>
      <family val="2"/>
    </font>
    <font>
      <sz val="14"/>
      <color indexed="8"/>
      <name val="Arial"/>
      <family val="2"/>
    </font>
    <font>
      <b/>
      <sz val="12"/>
      <color indexed="8"/>
      <name val="Arial"/>
      <family val="2"/>
    </font>
    <font>
      <sz val="9"/>
      <name val="MS UI Gothic"/>
      <family val="3"/>
    </font>
    <font>
      <b/>
      <sz val="8"/>
      <name val="Arial"/>
      <family val="2"/>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31"/>
        <bgColor indexed="64"/>
      </patternFill>
    </fill>
    <fill>
      <patternFill patternType="solid">
        <fgColor indexed="23"/>
        <bgColor indexed="64"/>
      </patternFill>
    </fill>
    <fill>
      <patternFill patternType="solid">
        <fgColor indexed="46"/>
        <bgColor indexed="64"/>
      </patternFill>
    </fill>
  </fills>
  <borders count="1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color indexed="63"/>
      </right>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color indexed="63"/>
      </left>
      <right style="thin"/>
      <top style="double"/>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thin"/>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thin"/>
      <bottom style="thin"/>
    </border>
    <border>
      <left>
        <color indexed="63"/>
      </left>
      <right style="medium"/>
      <top>
        <color indexed="63"/>
      </top>
      <bottom style="thin"/>
    </border>
    <border>
      <left style="medium"/>
      <right>
        <color indexed="63"/>
      </right>
      <top style="thin"/>
      <bottom>
        <color indexed="63"/>
      </bottom>
    </border>
    <border>
      <left>
        <color indexed="63"/>
      </left>
      <right style="thin"/>
      <top style="medium"/>
      <bottom style="thin"/>
    </border>
    <border>
      <left>
        <color indexed="63"/>
      </left>
      <right style="medium"/>
      <top>
        <color indexed="63"/>
      </top>
      <bottom style="dotted"/>
    </border>
    <border>
      <left style="medium"/>
      <right>
        <color indexed="63"/>
      </right>
      <top>
        <color indexed="63"/>
      </top>
      <bottom style="dotted"/>
    </border>
    <border>
      <left>
        <color indexed="63"/>
      </left>
      <right style="medium"/>
      <top style="dotted"/>
      <bottom>
        <color indexed="63"/>
      </bottom>
    </border>
    <border>
      <left>
        <color indexed="63"/>
      </left>
      <right style="medium"/>
      <top style="dotted"/>
      <bottom style="dotted"/>
    </border>
    <border>
      <left style="medium"/>
      <right>
        <color indexed="63"/>
      </right>
      <top style="dotted"/>
      <bottom>
        <color indexed="63"/>
      </bottom>
    </border>
    <border>
      <left style="medium"/>
      <right>
        <color indexed="63"/>
      </right>
      <top style="dotted"/>
      <bottom style="dotted"/>
    </border>
    <border>
      <left style="thin"/>
      <right>
        <color indexed="63"/>
      </right>
      <top style="medium"/>
      <bottom style="thin"/>
    </border>
    <border>
      <left>
        <color indexed="63"/>
      </left>
      <right>
        <color indexed="63"/>
      </right>
      <top style="medium"/>
      <bottom style="thin"/>
    </border>
    <border>
      <left>
        <color indexed="63"/>
      </left>
      <right>
        <color indexed="63"/>
      </right>
      <top>
        <color indexed="63"/>
      </top>
      <bottom style="dotted"/>
    </border>
    <border>
      <left>
        <color indexed="63"/>
      </left>
      <right style="medium"/>
      <top style="medium"/>
      <bottom>
        <color indexed="63"/>
      </bottom>
    </border>
    <border>
      <left>
        <color indexed="63"/>
      </left>
      <right>
        <color indexed="63"/>
      </right>
      <top style="thin"/>
      <bottom style="medium"/>
    </border>
    <border>
      <left style="medium"/>
      <right>
        <color indexed="63"/>
      </right>
      <top>
        <color indexed="63"/>
      </top>
      <bottom style="thin"/>
    </border>
    <border>
      <left style="thin">
        <color indexed="22"/>
      </left>
      <right>
        <color indexed="63"/>
      </right>
      <top>
        <color indexed="63"/>
      </top>
      <bottom>
        <color indexed="63"/>
      </bottom>
    </border>
    <border>
      <left style="thin">
        <color indexed="22"/>
      </left>
      <right>
        <color indexed="63"/>
      </right>
      <top>
        <color indexed="63"/>
      </top>
      <bottom style="thin"/>
    </border>
    <border>
      <left>
        <color indexed="63"/>
      </left>
      <right>
        <color indexed="63"/>
      </right>
      <top>
        <color indexed="63"/>
      </top>
      <bottom style="double"/>
    </border>
    <border>
      <left>
        <color indexed="63"/>
      </left>
      <right style="medium"/>
      <top>
        <color indexed="63"/>
      </top>
      <bottom style="double"/>
    </border>
    <border>
      <left style="thin">
        <color indexed="22"/>
      </left>
      <right>
        <color indexed="63"/>
      </right>
      <top>
        <color indexed="63"/>
      </top>
      <bottom style="double"/>
    </border>
    <border>
      <left>
        <color indexed="63"/>
      </left>
      <right>
        <color indexed="63"/>
      </right>
      <top style="medium"/>
      <bottom style="medium"/>
    </border>
    <border>
      <left style="thin"/>
      <right style="thin"/>
      <top>
        <color indexed="63"/>
      </top>
      <bottom style="thin"/>
    </border>
    <border>
      <left style="thin"/>
      <right>
        <color indexed="63"/>
      </right>
      <top>
        <color indexed="63"/>
      </top>
      <bottom style="medium"/>
    </border>
    <border>
      <left style="thin"/>
      <right style="thin"/>
      <top style="thin"/>
      <bottom style="medium"/>
    </border>
    <border>
      <left style="thin"/>
      <right style="thin"/>
      <top>
        <color indexed="63"/>
      </top>
      <bottom>
        <color indexed="63"/>
      </bottom>
    </border>
    <border>
      <left>
        <color indexed="63"/>
      </left>
      <right>
        <color indexed="63"/>
      </right>
      <top style="dotted"/>
      <bottom style="dotted"/>
    </border>
    <border>
      <left style="thin">
        <color indexed="22"/>
      </left>
      <right>
        <color indexed="63"/>
      </right>
      <top style="dotted"/>
      <bottom>
        <color indexed="63"/>
      </bottom>
    </border>
    <border>
      <left style="thin">
        <color indexed="22"/>
      </left>
      <right>
        <color indexed="63"/>
      </right>
      <top>
        <color indexed="63"/>
      </top>
      <bottom style="medium"/>
    </border>
    <border>
      <left>
        <color indexed="63"/>
      </left>
      <right>
        <color indexed="63"/>
      </right>
      <top style="dotted"/>
      <bottom>
        <color indexed="63"/>
      </bottom>
    </border>
    <border>
      <left style="thin"/>
      <right>
        <color indexed="63"/>
      </right>
      <top style="medium"/>
      <bottom style="medium"/>
    </border>
    <border>
      <left>
        <color indexed="63"/>
      </left>
      <right style="thin"/>
      <top style="thin"/>
      <bottom>
        <color indexed="63"/>
      </bottom>
    </border>
    <border>
      <left style="medium"/>
      <right>
        <color indexed="63"/>
      </right>
      <top style="medium"/>
      <bottom style="medium"/>
    </border>
    <border>
      <left style="medium"/>
      <right>
        <color indexed="63"/>
      </right>
      <top style="medium"/>
      <bottom>
        <color indexed="63"/>
      </bottom>
    </border>
    <border>
      <left style="thin"/>
      <right style="thin"/>
      <top style="thin"/>
      <bottom>
        <color indexed="63"/>
      </bottom>
    </border>
    <border>
      <left style="thin"/>
      <right style="thin"/>
      <top style="medium"/>
      <bottom style="thin"/>
    </border>
    <border>
      <left style="thin"/>
      <right style="thin"/>
      <top>
        <color indexed="63"/>
      </top>
      <bottom style="medium"/>
    </border>
    <border>
      <left style="thin"/>
      <right style="thin"/>
      <top style="thin"/>
      <bottom style="dashed"/>
    </border>
    <border>
      <left style="thin"/>
      <right>
        <color indexed="63"/>
      </right>
      <top style="double"/>
      <bottom style="dotted"/>
    </border>
    <border>
      <left>
        <color indexed="63"/>
      </left>
      <right>
        <color indexed="63"/>
      </right>
      <top style="double"/>
      <bottom style="dotted"/>
    </border>
    <border>
      <left>
        <color indexed="63"/>
      </left>
      <right style="thin"/>
      <top style="double"/>
      <bottom style="dotted"/>
    </border>
    <border>
      <left style="medium"/>
      <right>
        <color indexed="63"/>
      </right>
      <top>
        <color indexed="63"/>
      </top>
      <bottom style="double"/>
    </border>
    <border>
      <left>
        <color indexed="63"/>
      </left>
      <right style="thin"/>
      <top>
        <color indexed="63"/>
      </top>
      <bottom style="double"/>
    </border>
    <border>
      <left style="medium"/>
      <right>
        <color indexed="63"/>
      </right>
      <top>
        <color indexed="63"/>
      </top>
      <bottom style="medium"/>
    </border>
    <border>
      <left>
        <color indexed="63"/>
      </left>
      <right style="medium"/>
      <top>
        <color indexed="63"/>
      </top>
      <bottom style="medium"/>
    </border>
    <border>
      <left style="thin">
        <color indexed="22"/>
      </left>
      <right>
        <color indexed="63"/>
      </right>
      <top style="thin"/>
      <bottom>
        <color indexed="63"/>
      </bottom>
    </border>
    <border>
      <left style="thin">
        <color indexed="22"/>
      </left>
      <right>
        <color indexed="63"/>
      </right>
      <top style="thin">
        <color indexed="22"/>
      </top>
      <bottom>
        <color indexed="63"/>
      </bottom>
    </border>
    <border>
      <left>
        <color indexed="63"/>
      </left>
      <right>
        <color indexed="63"/>
      </right>
      <top style="thin">
        <color indexed="22"/>
      </top>
      <bottom>
        <color indexed="63"/>
      </bottom>
    </border>
    <border>
      <left>
        <color indexed="63"/>
      </left>
      <right style="thin"/>
      <top style="thin">
        <color indexed="22"/>
      </top>
      <bottom>
        <color indexed="63"/>
      </bottom>
    </border>
    <border>
      <left style="thin">
        <color indexed="22"/>
      </left>
      <right>
        <color indexed="63"/>
      </right>
      <top>
        <color indexed="63"/>
      </top>
      <bottom style="thin">
        <color indexed="22"/>
      </bottom>
    </border>
    <border>
      <left>
        <color indexed="63"/>
      </left>
      <right>
        <color indexed="63"/>
      </right>
      <top>
        <color indexed="63"/>
      </top>
      <bottom style="thin">
        <color indexed="22"/>
      </bottom>
    </border>
    <border>
      <left>
        <color indexed="63"/>
      </left>
      <right style="thin"/>
      <top>
        <color indexed="63"/>
      </top>
      <bottom style="thin">
        <color indexed="22"/>
      </bottom>
    </border>
    <border>
      <left style="thin"/>
      <right>
        <color indexed="63"/>
      </right>
      <top style="thin"/>
      <bottom style="thin">
        <color indexed="22"/>
      </bottom>
    </border>
    <border>
      <left>
        <color indexed="63"/>
      </left>
      <right>
        <color indexed="63"/>
      </right>
      <top style="thin"/>
      <bottom style="thin">
        <color indexed="22"/>
      </bottom>
    </border>
    <border>
      <left>
        <color indexed="63"/>
      </left>
      <right style="medium"/>
      <top style="thin"/>
      <bottom style="thin">
        <color indexed="22"/>
      </bottom>
    </border>
    <border>
      <left>
        <color indexed="63"/>
      </left>
      <right style="thin">
        <color indexed="22"/>
      </right>
      <top style="thin"/>
      <bottom>
        <color indexed="63"/>
      </bottom>
    </border>
    <border>
      <left>
        <color indexed="63"/>
      </left>
      <right style="thin">
        <color indexed="22"/>
      </right>
      <top>
        <color indexed="63"/>
      </top>
      <bottom>
        <color indexed="63"/>
      </bottom>
    </border>
    <border>
      <left style="medium"/>
      <right>
        <color indexed="63"/>
      </right>
      <top style="thin">
        <color indexed="22"/>
      </top>
      <bottom>
        <color indexed="63"/>
      </bottom>
    </border>
    <border>
      <left>
        <color indexed="63"/>
      </left>
      <right style="thin">
        <color indexed="22"/>
      </right>
      <top style="thin">
        <color indexed="22"/>
      </top>
      <bottom>
        <color indexed="63"/>
      </bottom>
    </border>
    <border>
      <left style="medium"/>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color indexed="63"/>
      </right>
      <top style="thin"/>
      <bottom style="dotted"/>
    </border>
    <border>
      <left style="medium"/>
      <right>
        <color indexed="63"/>
      </right>
      <top style="thin"/>
      <bottom style="thin">
        <color indexed="22"/>
      </bottom>
    </border>
    <border>
      <left>
        <color indexed="63"/>
      </left>
      <right style="thin">
        <color indexed="22"/>
      </right>
      <top>
        <color indexed="63"/>
      </top>
      <bottom style="thin"/>
    </border>
    <border>
      <left style="thin">
        <color indexed="22"/>
      </left>
      <right style="thin"/>
      <top style="thin">
        <color indexed="22"/>
      </top>
      <bottom style="thin">
        <color indexed="22"/>
      </bottom>
    </border>
    <border>
      <left style="medium"/>
      <right style="thin">
        <color indexed="22"/>
      </right>
      <top style="thin">
        <color indexed="22"/>
      </top>
      <bottom style="thin">
        <color indexed="22"/>
      </bottom>
    </border>
    <border>
      <left style="medium"/>
      <right style="thin">
        <color indexed="22"/>
      </right>
      <top style="thin">
        <color indexed="22"/>
      </top>
      <bottom style="thin"/>
    </border>
    <border>
      <left style="thin">
        <color indexed="22"/>
      </left>
      <right style="thin">
        <color indexed="22"/>
      </right>
      <top style="thin">
        <color indexed="22"/>
      </top>
      <bottom style="thin"/>
    </border>
    <border>
      <left style="thin"/>
      <right style="thin"/>
      <top style="double"/>
      <bottom>
        <color indexed="63"/>
      </bottom>
    </border>
    <border>
      <left style="thin"/>
      <right>
        <color indexed="63"/>
      </right>
      <top style="double"/>
      <bottom>
        <color indexed="63"/>
      </bottom>
    </border>
    <border>
      <left>
        <color indexed="63"/>
      </left>
      <right>
        <color indexed="63"/>
      </right>
      <top style="double"/>
      <bottom>
        <color indexed="63"/>
      </bottom>
    </border>
    <border>
      <left style="medium"/>
      <right style="thin">
        <color indexed="22"/>
      </right>
      <top style="thin"/>
      <bottom>
        <color indexed="63"/>
      </bottom>
    </border>
    <border>
      <left style="thin">
        <color indexed="22"/>
      </left>
      <right style="thin">
        <color indexed="22"/>
      </right>
      <top style="thin"/>
      <bottom>
        <color indexed="63"/>
      </bottom>
    </border>
    <border>
      <left style="medium"/>
      <right style="thin">
        <color indexed="22"/>
      </right>
      <top>
        <color indexed="63"/>
      </top>
      <bottom>
        <color indexed="63"/>
      </bottom>
    </border>
    <border>
      <left style="thin">
        <color indexed="22"/>
      </left>
      <right style="thin">
        <color indexed="22"/>
      </right>
      <top>
        <color indexed="63"/>
      </top>
      <bottom>
        <color indexed="63"/>
      </bottom>
    </border>
    <border>
      <left style="medium"/>
      <right style="thin">
        <color indexed="22"/>
      </right>
      <top>
        <color indexed="63"/>
      </top>
      <bottom style="medium"/>
    </border>
    <border>
      <left style="thin">
        <color indexed="22"/>
      </left>
      <right style="thin">
        <color indexed="22"/>
      </right>
      <top>
        <color indexed="63"/>
      </top>
      <bottom style="mediu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medium"/>
      <right style="thin">
        <color indexed="22"/>
      </right>
      <top style="thin"/>
      <bottom style="thin">
        <color indexed="22"/>
      </bottom>
    </border>
    <border>
      <left style="thin">
        <color indexed="22"/>
      </left>
      <right>
        <color indexed="63"/>
      </right>
      <top style="thin"/>
      <bottom style="thin">
        <color indexed="22"/>
      </bottom>
    </border>
    <border>
      <left style="thin">
        <color indexed="22"/>
      </left>
      <right style="thin"/>
      <top style="thin">
        <color indexed="22"/>
      </top>
      <bottom style="thin"/>
    </border>
    <border>
      <left style="thin">
        <color indexed="22"/>
      </left>
      <right style="thin">
        <color indexed="22"/>
      </right>
      <top>
        <color indexed="63"/>
      </top>
      <bottom style="thin">
        <color indexed="22"/>
      </bottom>
    </border>
    <border>
      <left style="thin">
        <color indexed="22"/>
      </left>
      <right style="thin"/>
      <top>
        <color indexed="63"/>
      </top>
      <bottom style="thin">
        <color indexed="22"/>
      </bottom>
    </border>
    <border>
      <left style="thin">
        <color indexed="22"/>
      </left>
      <right style="thin">
        <color indexed="22"/>
      </right>
      <top style="thin">
        <color indexed="22"/>
      </top>
      <bottom>
        <color indexed="63"/>
      </bottom>
    </border>
    <border>
      <left style="thin">
        <color indexed="22"/>
      </left>
      <right style="thin"/>
      <top style="thin">
        <color indexed="22"/>
      </top>
      <bottom>
        <color indexed="63"/>
      </bottom>
    </border>
    <border>
      <left style="thin">
        <color indexed="22"/>
      </left>
      <right style="thin"/>
      <top style="thin"/>
      <bottom>
        <color indexed="63"/>
      </bottom>
    </border>
    <border>
      <left style="thin">
        <color indexed="22"/>
      </left>
      <right style="thin"/>
      <top>
        <color indexed="63"/>
      </top>
      <bottom>
        <color indexed="63"/>
      </bottom>
    </border>
    <border>
      <left style="thin">
        <color indexed="22"/>
      </left>
      <right style="thin"/>
      <top>
        <color indexed="63"/>
      </top>
      <bottom style="medium"/>
    </border>
    <border>
      <left style="thin"/>
      <right style="thin"/>
      <top style="medium"/>
      <bottom>
        <color indexed="63"/>
      </bottom>
    </border>
    <border>
      <left style="thin"/>
      <right>
        <color indexed="63"/>
      </right>
      <top style="thin"/>
      <bottom style="dashed"/>
    </border>
    <border>
      <left>
        <color indexed="63"/>
      </left>
      <right style="thin"/>
      <top style="thin"/>
      <bottom style="dashed"/>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2" borderId="0" applyNumberFormat="0" applyBorder="0" applyAlignment="0" applyProtection="0"/>
    <xf numFmtId="0" fontId="58" fillId="5" borderId="0" applyNumberFormat="0" applyBorder="0" applyAlignment="0" applyProtection="0"/>
    <xf numFmtId="0" fontId="58" fillId="3" borderId="0" applyNumberFormat="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2" borderId="0" applyNumberFormat="0" applyBorder="0" applyAlignment="0" applyProtection="0"/>
    <xf numFmtId="0" fontId="58" fillId="5" borderId="0" applyNumberFormat="0" applyBorder="0" applyAlignment="0" applyProtection="0"/>
    <xf numFmtId="0" fontId="58" fillId="3"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6" borderId="0" applyNumberFormat="0" applyBorder="0" applyAlignment="0" applyProtection="0"/>
    <xf numFmtId="0" fontId="58" fillId="9" borderId="0" applyNumberFormat="0" applyBorder="0" applyAlignment="0" applyProtection="0"/>
    <xf numFmtId="0" fontId="58" fillId="3"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6" borderId="0" applyNumberFormat="0" applyBorder="0" applyAlignment="0" applyProtection="0"/>
    <xf numFmtId="0" fontId="58" fillId="9" borderId="0" applyNumberFormat="0" applyBorder="0" applyAlignment="0" applyProtection="0"/>
    <xf numFmtId="0" fontId="58" fillId="3" borderId="0" applyNumberFormat="0" applyBorder="0" applyAlignment="0" applyProtection="0"/>
    <xf numFmtId="0" fontId="59" fillId="10"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6" borderId="0" applyNumberFormat="0" applyBorder="0" applyAlignment="0" applyProtection="0"/>
    <xf numFmtId="0" fontId="59" fillId="10" borderId="0" applyNumberFormat="0" applyBorder="0" applyAlignment="0" applyProtection="0"/>
    <xf numFmtId="0" fontId="59" fillId="3" borderId="0" applyNumberFormat="0" applyBorder="0" applyAlignment="0" applyProtection="0"/>
    <xf numFmtId="0" fontId="59" fillId="10"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6" borderId="0" applyNumberFormat="0" applyBorder="0" applyAlignment="0" applyProtection="0"/>
    <xf numFmtId="0" fontId="59" fillId="10" borderId="0" applyNumberFormat="0" applyBorder="0" applyAlignment="0" applyProtection="0"/>
    <xf numFmtId="0" fontId="59" fillId="3"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0"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1" fillId="2" borderId="1" applyNumberFormat="0" applyAlignment="0" applyProtection="0"/>
    <xf numFmtId="0" fontId="62" fillId="15" borderId="2" applyNumberFormat="0" applyAlignment="0" applyProtection="0"/>
    <xf numFmtId="0" fontId="63" fillId="0" borderId="0" applyNumberFormat="0" applyFill="0" applyBorder="0" applyAlignment="0" applyProtection="0"/>
    <xf numFmtId="0" fontId="64" fillId="16"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3" borderId="1" applyNumberFormat="0" applyAlignment="0" applyProtection="0"/>
    <xf numFmtId="0" fontId="69" fillId="0" borderId="6" applyNumberFormat="0" applyFill="0" applyAlignment="0" applyProtection="0"/>
    <xf numFmtId="0" fontId="70" fillId="8" borderId="0" applyNumberFormat="0" applyBorder="0" applyAlignment="0" applyProtection="0"/>
    <xf numFmtId="0" fontId="0" fillId="0" borderId="0">
      <alignment/>
      <protection/>
    </xf>
    <xf numFmtId="0" fontId="0" fillId="4" borderId="7" applyNumberFormat="0" applyFont="0" applyAlignment="0" applyProtection="0"/>
    <xf numFmtId="0" fontId="71" fillId="2" borderId="8" applyNumberFormat="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0" borderId="0" applyNumberFormat="0" applyBorder="0" applyAlignment="0" applyProtection="0"/>
    <xf numFmtId="0" fontId="59" fillId="13" borderId="0" applyNumberFormat="0" applyBorder="0" applyAlignment="0" applyProtection="0"/>
    <xf numFmtId="0" fontId="72" fillId="0" borderId="0" applyNumberFormat="0" applyFill="0" applyBorder="0" applyAlignment="0" applyProtection="0"/>
    <xf numFmtId="0" fontId="62" fillId="15" borderId="2" applyNumberFormat="0" applyAlignment="0" applyProtection="0"/>
    <xf numFmtId="0" fontId="70" fillId="8"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4" borderId="7" applyNumberFormat="0" applyFont="0" applyAlignment="0" applyProtection="0"/>
    <xf numFmtId="0" fontId="69" fillId="0" borderId="6" applyNumberFormat="0" applyFill="0" applyAlignment="0" applyProtection="0"/>
    <xf numFmtId="0" fontId="60" fillId="14" borderId="0" applyNumberFormat="0" applyBorder="0" applyAlignment="0" applyProtection="0"/>
    <xf numFmtId="0" fontId="61" fillId="2" borderId="1" applyNumberFormat="0" applyAlignment="0" applyProtection="0"/>
    <xf numFmtId="0" fontId="74" fillId="0" borderId="0" applyNumberFormat="0" applyFill="0" applyBorder="0" applyAlignment="0" applyProtection="0"/>
    <xf numFmtId="189" fontId="0" fillId="0" borderId="0" applyFont="0" applyFill="0" applyBorder="0" applyAlignment="0" applyProtection="0"/>
    <xf numFmtId="191" fontId="0" fillId="0" borderId="0" applyFont="0" applyFill="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73" fillId="0" borderId="9" applyNumberFormat="0" applyFill="0" applyAlignment="0" applyProtection="0"/>
    <xf numFmtId="0" fontId="71" fillId="2" borderId="8" applyNumberFormat="0" applyAlignment="0" applyProtection="0"/>
    <xf numFmtId="0" fontId="63" fillId="0" borderId="0" applyNumberFormat="0" applyFill="0" applyBorder="0" applyAlignment="0" applyProtection="0"/>
    <xf numFmtId="188" fontId="0" fillId="0" borderId="0" applyFont="0" applyFill="0" applyBorder="0" applyAlignment="0" applyProtection="0"/>
    <xf numFmtId="190" fontId="0" fillId="0" borderId="0" applyFont="0" applyFill="0" applyBorder="0" applyAlignment="0" applyProtection="0"/>
    <xf numFmtId="0" fontId="68" fillId="3" borderId="1" applyNumberFormat="0" applyAlignment="0" applyProtection="0"/>
    <xf numFmtId="0" fontId="10" fillId="0" borderId="0" applyNumberFormat="0" applyFill="0" applyBorder="0" applyAlignment="0" applyProtection="0"/>
    <xf numFmtId="0" fontId="64" fillId="16" borderId="0" applyNumberFormat="0" applyBorder="0" applyAlignment="0" applyProtection="0"/>
  </cellStyleXfs>
  <cellXfs count="803">
    <xf numFmtId="0" fontId="0" fillId="0" borderId="0" xfId="0" applyAlignment="1">
      <alignment/>
    </xf>
    <xf numFmtId="0" fontId="0" fillId="0" borderId="10" xfId="0" applyBorder="1" applyAlignment="1" applyProtection="1">
      <alignment/>
      <protection/>
    </xf>
    <xf numFmtId="0" fontId="0" fillId="0" borderId="0" xfId="0" applyAlignment="1" applyProtection="1">
      <alignment/>
      <protection/>
    </xf>
    <xf numFmtId="0" fontId="0" fillId="0" borderId="11" xfId="0" applyBorder="1" applyAlignment="1" applyProtection="1">
      <alignment/>
      <protection/>
    </xf>
    <xf numFmtId="0" fontId="1" fillId="0" borderId="0" xfId="0" applyFont="1" applyAlignment="1" applyProtection="1">
      <alignment horizontal="center"/>
      <protection/>
    </xf>
    <xf numFmtId="0" fontId="1" fillId="0" borderId="0" xfId="0" applyFont="1" applyBorder="1" applyAlignment="1" applyProtection="1">
      <alignment vertical="top" wrapText="1"/>
      <protection/>
    </xf>
    <xf numFmtId="0" fontId="0" fillId="0" borderId="0" xfId="0" applyAlignment="1" applyProtection="1">
      <alignment vertical="top" wrapText="1"/>
      <protection/>
    </xf>
    <xf numFmtId="0" fontId="1" fillId="0" borderId="0" xfId="0" applyFont="1" applyAlignment="1" applyProtection="1">
      <alignment/>
      <protection/>
    </xf>
    <xf numFmtId="0" fontId="0" fillId="0" borderId="12" xfId="0" applyBorder="1" applyAlignment="1" applyProtection="1">
      <alignment/>
      <protection/>
    </xf>
    <xf numFmtId="0" fontId="4" fillId="0" borderId="0" xfId="0" applyFont="1" applyAlignment="1" applyProtection="1">
      <alignment/>
      <protection/>
    </xf>
    <xf numFmtId="0" fontId="0" fillId="0" borderId="0" xfId="0" applyBorder="1" applyAlignment="1" applyProtection="1">
      <alignment/>
      <protection/>
    </xf>
    <xf numFmtId="0" fontId="1" fillId="0" borderId="0" xfId="0" applyFont="1" applyBorder="1" applyAlignment="1" applyProtection="1">
      <alignment/>
      <protection/>
    </xf>
    <xf numFmtId="0" fontId="0" fillId="0" borderId="0" xfId="0" applyBorder="1" applyAlignment="1" applyProtection="1">
      <alignment horizontal="right"/>
      <protection/>
    </xf>
    <xf numFmtId="0" fontId="0" fillId="0" borderId="12" xfId="0" applyBorder="1" applyAlignment="1" applyProtection="1">
      <alignment horizontal="right"/>
      <protection/>
    </xf>
    <xf numFmtId="0" fontId="1" fillId="0" borderId="0" xfId="0" applyFont="1" applyBorder="1" applyAlignment="1" applyProtection="1">
      <alignment horizontal="left"/>
      <protection/>
    </xf>
    <xf numFmtId="0" fontId="3" fillId="0" borderId="0" xfId="0" applyFont="1" applyAlignment="1" applyProtection="1">
      <alignment/>
      <protection/>
    </xf>
    <xf numFmtId="0" fontId="0" fillId="0" borderId="0" xfId="0" applyFont="1" applyBorder="1" applyAlignment="1" applyProtection="1">
      <alignment/>
      <protection/>
    </xf>
    <xf numFmtId="0" fontId="0" fillId="0" borderId="0" xfId="0" applyFont="1" applyAlignment="1" applyProtection="1">
      <alignment/>
      <protection/>
    </xf>
    <xf numFmtId="0" fontId="0" fillId="0" borderId="0" xfId="0" applyFill="1" applyBorder="1" applyAlignment="1" applyProtection="1">
      <alignment/>
      <protection/>
    </xf>
    <xf numFmtId="0" fontId="1" fillId="0" borderId="12" xfId="0" applyFont="1" applyBorder="1" applyAlignment="1" applyProtection="1">
      <alignment/>
      <protection/>
    </xf>
    <xf numFmtId="0" fontId="0" fillId="0" borderId="12" xfId="0" applyFill="1" applyBorder="1" applyAlignment="1" applyProtection="1">
      <alignment/>
      <protection/>
    </xf>
    <xf numFmtId="0" fontId="0" fillId="0" borderId="13" xfId="0" applyBorder="1" applyAlignment="1" applyProtection="1">
      <alignment/>
      <protection/>
    </xf>
    <xf numFmtId="0" fontId="4" fillId="0" borderId="13" xfId="0" applyFont="1" applyFill="1" applyBorder="1" applyAlignment="1" applyProtection="1">
      <alignment/>
      <protection/>
    </xf>
    <xf numFmtId="0" fontId="0" fillId="0" borderId="11" xfId="0" applyBorder="1" applyAlignment="1" applyProtection="1">
      <alignment wrapText="1"/>
      <protection/>
    </xf>
    <xf numFmtId="0" fontId="0" fillId="0" borderId="0" xfId="0" applyAlignment="1" applyProtection="1">
      <alignment wrapText="1"/>
      <protection/>
    </xf>
    <xf numFmtId="0" fontId="0" fillId="0" borderId="0" xfId="0" applyAlignment="1" applyProtection="1">
      <alignment horizontal="center"/>
      <protection/>
    </xf>
    <xf numFmtId="0" fontId="0" fillId="0" borderId="14" xfId="0" applyBorder="1" applyAlignment="1" applyProtection="1">
      <alignment horizontal="right"/>
      <protection/>
    </xf>
    <xf numFmtId="0" fontId="0" fillId="0" borderId="15" xfId="0" applyBorder="1" applyAlignment="1" applyProtection="1">
      <alignment/>
      <protection/>
    </xf>
    <xf numFmtId="0" fontId="0" fillId="0" borderId="16" xfId="0" applyBorder="1" applyAlignment="1" applyProtection="1">
      <alignment horizontal="right"/>
      <protection/>
    </xf>
    <xf numFmtId="193" fontId="0" fillId="0" borderId="0" xfId="0" applyNumberFormat="1" applyAlignment="1" applyProtection="1">
      <alignment/>
      <protection/>
    </xf>
    <xf numFmtId="0" fontId="0" fillId="0" borderId="14" xfId="0" applyBorder="1" applyAlignment="1" applyProtection="1">
      <alignment/>
      <protection/>
    </xf>
    <xf numFmtId="0" fontId="3" fillId="0" borderId="0" xfId="0" applyFont="1" applyAlignment="1" applyProtection="1">
      <alignment horizontal="center"/>
      <protection/>
    </xf>
    <xf numFmtId="0" fontId="3" fillId="0" borderId="0" xfId="0" applyFont="1" applyBorder="1" applyAlignment="1" applyProtection="1">
      <alignment horizontal="center"/>
      <protection/>
    </xf>
    <xf numFmtId="0" fontId="3" fillId="0" borderId="14" xfId="0" applyFont="1" applyBorder="1" applyAlignment="1" applyProtection="1">
      <alignment horizontal="left"/>
      <protection/>
    </xf>
    <xf numFmtId="2" fontId="3" fillId="0" borderId="0" xfId="0" applyNumberFormat="1" applyFont="1" applyFill="1" applyBorder="1" applyAlignment="1" applyProtection="1">
      <alignment horizontal="right"/>
      <protection/>
    </xf>
    <xf numFmtId="2" fontId="3" fillId="0" borderId="0" xfId="0" applyNumberFormat="1" applyFont="1" applyFill="1" applyBorder="1" applyAlignment="1" applyProtection="1">
      <alignment horizontal="center"/>
      <protection/>
    </xf>
    <xf numFmtId="2" fontId="3" fillId="0" borderId="0" xfId="0" applyNumberFormat="1" applyFont="1" applyFill="1" applyBorder="1" applyAlignment="1" applyProtection="1">
      <alignment horizontal="left"/>
      <protection/>
    </xf>
    <xf numFmtId="0" fontId="0" fillId="0" borderId="17" xfId="0" applyBorder="1" applyAlignment="1" applyProtection="1">
      <alignment horizontal="right"/>
      <protection/>
    </xf>
    <xf numFmtId="0" fontId="0" fillId="0" borderId="14" xfId="0" applyFill="1" applyBorder="1" applyAlignment="1" applyProtection="1">
      <alignment/>
      <protection/>
    </xf>
    <xf numFmtId="0" fontId="0" fillId="0" borderId="0" xfId="0" applyFont="1" applyBorder="1" applyAlignment="1" applyProtection="1">
      <alignment horizontal="left" vertical="top" wrapText="1"/>
      <protection/>
    </xf>
    <xf numFmtId="0" fontId="0" fillId="0" borderId="0" xfId="0" applyAlignment="1" applyProtection="1">
      <alignment horizontal="left"/>
      <protection/>
    </xf>
    <xf numFmtId="0" fontId="4" fillId="0" borderId="11" xfId="0" applyFont="1" applyFill="1" applyBorder="1" applyAlignment="1" applyProtection="1">
      <alignment/>
      <protection/>
    </xf>
    <xf numFmtId="0" fontId="4" fillId="0" borderId="0" xfId="0" applyFont="1" applyFill="1" applyBorder="1" applyAlignment="1" applyProtection="1">
      <alignment/>
      <protection/>
    </xf>
    <xf numFmtId="0" fontId="0" fillId="0" borderId="18" xfId="0" applyFill="1" applyBorder="1" applyAlignment="1" applyProtection="1">
      <alignment/>
      <protection/>
    </xf>
    <xf numFmtId="0" fontId="0" fillId="0" borderId="0" xfId="0" applyFont="1" applyBorder="1" applyAlignment="1" applyProtection="1">
      <alignment horizontal="left"/>
      <protection/>
    </xf>
    <xf numFmtId="2" fontId="4" fillId="0" borderId="0" xfId="0" applyNumberFormat="1" applyFont="1" applyFill="1" applyAlignment="1" applyProtection="1">
      <alignment horizontal="right" shrinkToFit="1"/>
      <protection/>
    </xf>
    <xf numFmtId="2" fontId="4" fillId="0" borderId="0" xfId="0" applyNumberFormat="1" applyFont="1" applyAlignment="1" applyProtection="1">
      <alignment horizontal="right" shrinkToFit="1"/>
      <protection/>
    </xf>
    <xf numFmtId="0" fontId="0" fillId="8" borderId="10" xfId="0" applyFill="1" applyBorder="1" applyAlignment="1" applyProtection="1">
      <alignment shrinkToFit="1"/>
      <protection locked="0"/>
    </xf>
    <xf numFmtId="2" fontId="0" fillId="0" borderId="0" xfId="0" applyNumberFormat="1" applyFont="1" applyAlignment="1" applyProtection="1">
      <alignment horizontal="right" shrinkToFit="1"/>
      <protection/>
    </xf>
    <xf numFmtId="2" fontId="0" fillId="16" borderId="0" xfId="0" applyNumberFormat="1" applyFont="1" applyFill="1" applyAlignment="1" applyProtection="1">
      <alignment horizontal="center" shrinkToFit="1"/>
      <protection/>
    </xf>
    <xf numFmtId="2" fontId="3" fillId="16" borderId="0" xfId="0" applyNumberFormat="1" applyFont="1" applyFill="1" applyBorder="1" applyAlignment="1" applyProtection="1">
      <alignment horizontal="right" shrinkToFit="1"/>
      <protection/>
    </xf>
    <xf numFmtId="2" fontId="3" fillId="0" borderId="0" xfId="0" applyNumberFormat="1" applyFont="1" applyBorder="1" applyAlignment="1" applyProtection="1">
      <alignment horizontal="center" shrinkToFit="1"/>
      <protection/>
    </xf>
    <xf numFmtId="2" fontId="3" fillId="16" borderId="0" xfId="0" applyNumberFormat="1" applyFont="1" applyFill="1" applyBorder="1" applyAlignment="1" applyProtection="1">
      <alignment horizontal="left" shrinkToFit="1"/>
      <protection/>
    </xf>
    <xf numFmtId="2" fontId="3" fillId="16" borderId="12" xfId="0" applyNumberFormat="1" applyFont="1" applyFill="1" applyBorder="1" applyAlignment="1" applyProtection="1">
      <alignment horizontal="right" shrinkToFit="1"/>
      <protection/>
    </xf>
    <xf numFmtId="2" fontId="3" fillId="0" borderId="12" xfId="0" applyNumberFormat="1" applyFont="1" applyBorder="1" applyAlignment="1" applyProtection="1">
      <alignment horizontal="center" shrinkToFit="1"/>
      <protection/>
    </xf>
    <xf numFmtId="2" fontId="3" fillId="16" borderId="12" xfId="0" applyNumberFormat="1" applyFont="1" applyFill="1" applyBorder="1" applyAlignment="1" applyProtection="1">
      <alignment horizontal="left" shrinkToFit="1"/>
      <protection/>
    </xf>
    <xf numFmtId="0" fontId="3" fillId="0" borderId="12" xfId="0" applyFont="1" applyBorder="1" applyAlignment="1" applyProtection="1">
      <alignment horizontal="center" shrinkToFit="1"/>
      <protection/>
    </xf>
    <xf numFmtId="0" fontId="3" fillId="16" borderId="16" xfId="0" applyFont="1" applyFill="1" applyBorder="1" applyAlignment="1" applyProtection="1">
      <alignment horizontal="left" shrinkToFit="1"/>
      <protection/>
    </xf>
    <xf numFmtId="1" fontId="3" fillId="0" borderId="12" xfId="0" applyNumberFormat="1" applyFont="1" applyBorder="1" applyAlignment="1" applyProtection="1">
      <alignment horizontal="center" shrinkToFit="1"/>
      <protection/>
    </xf>
    <xf numFmtId="1" fontId="3" fillId="16" borderId="16" xfId="0" applyNumberFormat="1" applyFont="1" applyFill="1" applyBorder="1" applyAlignment="1" applyProtection="1">
      <alignment horizontal="left" shrinkToFit="1"/>
      <protection/>
    </xf>
    <xf numFmtId="0" fontId="8" fillId="0" borderId="0" xfId="0" applyFont="1" applyBorder="1" applyAlignment="1" applyProtection="1">
      <alignment horizontal="right"/>
      <protection/>
    </xf>
    <xf numFmtId="0" fontId="8" fillId="0" borderId="0" xfId="0" applyFont="1" applyAlignment="1" applyProtection="1">
      <alignment horizontal="right"/>
      <protection/>
    </xf>
    <xf numFmtId="0" fontId="8" fillId="0" borderId="0" xfId="0" applyFont="1" applyAlignment="1" applyProtection="1">
      <alignment/>
      <protection/>
    </xf>
    <xf numFmtId="0" fontId="8" fillId="0" borderId="0" xfId="0" applyFont="1" applyBorder="1" applyAlignment="1" applyProtection="1">
      <alignment/>
      <protection/>
    </xf>
    <xf numFmtId="0" fontId="4" fillId="0" borderId="0" xfId="0" applyFont="1" applyFill="1" applyBorder="1" applyAlignment="1" applyProtection="1">
      <alignment horizontal="center" vertical="center" wrapText="1"/>
      <protection/>
    </xf>
    <xf numFmtId="0" fontId="0" fillId="0" borderId="0" xfId="0" applyFill="1" applyBorder="1" applyAlignment="1" applyProtection="1">
      <alignment/>
      <protection/>
    </xf>
    <xf numFmtId="0" fontId="1" fillId="0" borderId="0" xfId="0" applyFont="1" applyBorder="1" applyAlignment="1" applyProtection="1">
      <alignment horizontal="left"/>
      <protection/>
    </xf>
    <xf numFmtId="0" fontId="1" fillId="0" borderId="0" xfId="0" applyFont="1" applyBorder="1" applyAlignment="1" applyProtection="1">
      <alignment horizontal="right"/>
      <protection/>
    </xf>
    <xf numFmtId="0" fontId="1" fillId="0" borderId="11" xfId="0" applyFont="1" applyBorder="1" applyAlignment="1" applyProtection="1">
      <alignment horizontal="left"/>
      <protection/>
    </xf>
    <xf numFmtId="0" fontId="0" fillId="0" borderId="19" xfId="0" applyBorder="1" applyAlignment="1" applyProtection="1">
      <alignment/>
      <protection/>
    </xf>
    <xf numFmtId="0" fontId="0" fillId="0" borderId="20" xfId="0" applyBorder="1" applyAlignment="1" applyProtection="1">
      <alignment/>
      <protection/>
    </xf>
    <xf numFmtId="0" fontId="0" fillId="0" borderId="21" xfId="0" applyBorder="1" applyAlignment="1" applyProtection="1">
      <alignment/>
      <protection/>
    </xf>
    <xf numFmtId="0" fontId="0" fillId="0" borderId="22" xfId="0" applyBorder="1" applyAlignment="1" applyProtection="1">
      <alignment/>
      <protection/>
    </xf>
    <xf numFmtId="0" fontId="0" fillId="0" borderId="0" xfId="0" applyBorder="1" applyAlignment="1" applyProtection="1">
      <alignment horizontal="left" vertical="center"/>
      <protection/>
    </xf>
    <xf numFmtId="0" fontId="0" fillId="0" borderId="0" xfId="0" applyAlignment="1" applyProtection="1">
      <alignment horizontal="left" vertical="center"/>
      <protection/>
    </xf>
    <xf numFmtId="0" fontId="0" fillId="0" borderId="0" xfId="0" applyBorder="1" applyAlignment="1" applyProtection="1">
      <alignment vertical="top" wrapText="1"/>
      <protection/>
    </xf>
    <xf numFmtId="0" fontId="1" fillId="0" borderId="0" xfId="0" applyFont="1" applyBorder="1" applyAlignment="1" applyProtection="1">
      <alignment horizontal="right"/>
      <protection/>
    </xf>
    <xf numFmtId="0" fontId="0" fillId="0" borderId="0" xfId="0" applyBorder="1" applyAlignment="1" applyProtection="1">
      <alignment/>
      <protection/>
    </xf>
    <xf numFmtId="0" fontId="0" fillId="0" borderId="0" xfId="0" applyAlignment="1" applyProtection="1">
      <alignment/>
      <protection/>
    </xf>
    <xf numFmtId="0" fontId="0" fillId="0" borderId="0" xfId="0" applyFill="1" applyAlignment="1" applyProtection="1">
      <alignment horizontal="left" vertical="center"/>
      <protection/>
    </xf>
    <xf numFmtId="0" fontId="0" fillId="0" borderId="0" xfId="0" applyFill="1" applyAlignment="1" applyProtection="1">
      <alignment/>
      <protection/>
    </xf>
    <xf numFmtId="0" fontId="0" fillId="0" borderId="0" xfId="0" applyFont="1" applyFill="1" applyBorder="1" applyAlignment="1" applyProtection="1">
      <alignment horizontal="left" vertical="center" wrapText="1"/>
      <protection/>
    </xf>
    <xf numFmtId="0" fontId="1" fillId="17" borderId="15" xfId="0" applyFont="1" applyFill="1" applyBorder="1" applyAlignment="1" applyProtection="1">
      <alignment horizontal="left" vertical="center" wrapText="1"/>
      <protection/>
    </xf>
    <xf numFmtId="0" fontId="1" fillId="17" borderId="12" xfId="0" applyFont="1" applyFill="1" applyBorder="1" applyAlignment="1" applyProtection="1">
      <alignment horizontal="left" vertical="center" wrapText="1"/>
      <protection/>
    </xf>
    <xf numFmtId="0" fontId="1" fillId="17" borderId="16" xfId="0" applyFont="1" applyFill="1" applyBorder="1" applyAlignment="1" applyProtection="1">
      <alignment horizontal="left" vertical="center" wrapText="1"/>
      <protection/>
    </xf>
    <xf numFmtId="0" fontId="1" fillId="17" borderId="12" xfId="0" applyFont="1" applyFill="1" applyBorder="1" applyAlignment="1" applyProtection="1">
      <alignment vertical="center"/>
      <protection/>
    </xf>
    <xf numFmtId="0" fontId="2" fillId="0" borderId="23" xfId="0" applyFont="1" applyFill="1" applyBorder="1" applyAlignment="1" applyProtection="1">
      <alignment vertical="center"/>
      <protection/>
    </xf>
    <xf numFmtId="0" fontId="2" fillId="0" borderId="24" xfId="0" applyFont="1" applyFill="1" applyBorder="1" applyAlignment="1" applyProtection="1">
      <alignment vertical="center"/>
      <protection/>
    </xf>
    <xf numFmtId="0" fontId="2" fillId="0" borderId="25" xfId="0" applyFont="1" applyFill="1" applyBorder="1" applyAlignment="1" applyProtection="1">
      <alignment horizontal="left" vertical="center" textRotation="90"/>
      <protection/>
    </xf>
    <xf numFmtId="0" fontId="2" fillId="0" borderId="26" xfId="0" applyFont="1" applyFill="1" applyBorder="1" applyAlignment="1" applyProtection="1">
      <alignment vertical="center"/>
      <protection/>
    </xf>
    <xf numFmtId="0" fontId="2" fillId="0" borderId="27" xfId="0" applyFont="1" applyFill="1" applyBorder="1" applyAlignment="1" applyProtection="1">
      <alignment horizontal="left" vertical="center" textRotation="90"/>
      <protection/>
    </xf>
    <xf numFmtId="0" fontId="0" fillId="0" borderId="0" xfId="0" applyFont="1" applyFill="1" applyAlignment="1" applyProtection="1">
      <alignment/>
      <protection/>
    </xf>
    <xf numFmtId="0" fontId="0" fillId="0" borderId="0" xfId="0" applyFont="1" applyFill="1" applyAlignment="1" applyProtection="1">
      <alignment horizontal="left" vertical="center"/>
      <protection/>
    </xf>
    <xf numFmtId="0" fontId="0" fillId="0" borderId="23" xfId="0" applyFont="1" applyFill="1" applyBorder="1" applyAlignment="1" applyProtection="1">
      <alignment vertical="center"/>
      <protection/>
    </xf>
    <xf numFmtId="0" fontId="16" fillId="18" borderId="12" xfId="0" applyFont="1" applyFill="1" applyBorder="1" applyAlignment="1" applyProtection="1">
      <alignment horizontal="left" vertical="center" wrapText="1"/>
      <protection/>
    </xf>
    <xf numFmtId="0" fontId="16" fillId="18" borderId="16" xfId="0" applyFont="1" applyFill="1" applyBorder="1" applyAlignment="1" applyProtection="1">
      <alignment horizontal="left" vertical="center" wrapText="1"/>
      <protection/>
    </xf>
    <xf numFmtId="0" fontId="5" fillId="18" borderId="0" xfId="0" applyFont="1" applyFill="1" applyBorder="1" applyAlignment="1" applyProtection="1">
      <alignment horizontal="left" vertical="center"/>
      <protection/>
    </xf>
    <xf numFmtId="0" fontId="5" fillId="18" borderId="15" xfId="0" applyFont="1" applyFill="1" applyBorder="1" applyAlignment="1" applyProtection="1">
      <alignment horizontal="left" vertical="center"/>
      <protection/>
    </xf>
    <xf numFmtId="0" fontId="5" fillId="18" borderId="12" xfId="0" applyFont="1" applyFill="1" applyBorder="1" applyAlignment="1" applyProtection="1">
      <alignment horizontal="left" vertical="center"/>
      <protection/>
    </xf>
    <xf numFmtId="0" fontId="5" fillId="18" borderId="0" xfId="0" applyFont="1" applyFill="1" applyBorder="1" applyAlignment="1" applyProtection="1">
      <alignment vertical="center"/>
      <protection/>
    </xf>
    <xf numFmtId="0" fontId="5" fillId="18" borderId="14" xfId="0" applyFont="1" applyFill="1" applyBorder="1" applyAlignment="1" applyProtection="1">
      <alignment vertical="center"/>
      <protection/>
    </xf>
    <xf numFmtId="0" fontId="5" fillId="18" borderId="12" xfId="0" applyFont="1" applyFill="1" applyBorder="1" applyAlignment="1" applyProtection="1">
      <alignment vertical="center"/>
      <protection/>
    </xf>
    <xf numFmtId="0" fontId="5" fillId="18" borderId="16" xfId="0" applyFont="1" applyFill="1" applyBorder="1" applyAlignment="1" applyProtection="1">
      <alignment vertical="center"/>
      <protection/>
    </xf>
    <xf numFmtId="0" fontId="5" fillId="18" borderId="11" xfId="0" applyFont="1" applyFill="1" applyBorder="1" applyAlignment="1" applyProtection="1">
      <alignment horizontal="left" vertical="center" indent="1"/>
      <protection/>
    </xf>
    <xf numFmtId="0" fontId="0" fillId="0" borderId="0" xfId="0" applyBorder="1" applyAlignment="1" applyProtection="1">
      <alignment horizontal="left"/>
      <protection/>
    </xf>
    <xf numFmtId="0" fontId="0" fillId="0" borderId="0" xfId="0" applyFont="1" applyAlignment="1" applyProtection="1">
      <alignment/>
      <protection/>
    </xf>
    <xf numFmtId="0" fontId="0" fillId="0" borderId="0" xfId="0" applyBorder="1" applyAlignment="1" applyProtection="1">
      <alignment horizontal="center"/>
      <protection/>
    </xf>
    <xf numFmtId="0" fontId="20" fillId="0" borderId="0" xfId="0" applyFont="1" applyAlignment="1" applyProtection="1">
      <alignment/>
      <protection/>
    </xf>
    <xf numFmtId="0" fontId="20" fillId="18" borderId="28" xfId="0" applyFont="1" applyFill="1" applyBorder="1" applyAlignment="1" applyProtection="1">
      <alignment horizontal="center" vertical="center" textRotation="90"/>
      <protection/>
    </xf>
    <xf numFmtId="0" fontId="5" fillId="18" borderId="12" xfId="0" applyFont="1" applyFill="1" applyBorder="1" applyAlignment="1" applyProtection="1">
      <alignment horizontal="left" vertical="center" indent="1"/>
      <protection/>
    </xf>
    <xf numFmtId="0" fontId="0" fillId="0" borderId="0" xfId="0" applyFont="1" applyAlignment="1" applyProtection="1">
      <alignment horizontal="left"/>
      <protection/>
    </xf>
    <xf numFmtId="0" fontId="19" fillId="18" borderId="11" xfId="0" applyFont="1" applyFill="1" applyBorder="1" applyAlignment="1" applyProtection="1">
      <alignment horizontal="center" vertical="center" textRotation="90"/>
      <protection/>
    </xf>
    <xf numFmtId="0" fontId="0" fillId="0" borderId="0" xfId="0" applyFont="1" applyFill="1" applyBorder="1" applyAlignment="1" applyProtection="1">
      <alignment/>
      <protection/>
    </xf>
    <xf numFmtId="0" fontId="21" fillId="18" borderId="12" xfId="0" applyFont="1" applyFill="1" applyBorder="1" applyAlignment="1" applyProtection="1">
      <alignment vertical="center"/>
      <protection/>
    </xf>
    <xf numFmtId="0" fontId="22" fillId="18" borderId="16" xfId="0" applyFont="1" applyFill="1" applyBorder="1" applyAlignment="1" applyProtection="1">
      <alignment horizontal="right" vertical="center"/>
      <protection/>
    </xf>
    <xf numFmtId="0" fontId="21" fillId="18" borderId="28" xfId="0" applyFont="1" applyFill="1" applyBorder="1" applyAlignment="1" applyProtection="1">
      <alignment vertical="center"/>
      <protection/>
    </xf>
    <xf numFmtId="0" fontId="21" fillId="18" borderId="29" xfId="0" applyFont="1" applyFill="1" applyBorder="1" applyAlignment="1" applyProtection="1">
      <alignment vertical="center"/>
      <protection/>
    </xf>
    <xf numFmtId="0" fontId="22" fillId="18" borderId="30" xfId="0" applyFont="1" applyFill="1" applyBorder="1" applyAlignment="1" applyProtection="1">
      <alignment horizontal="right" vertical="center"/>
      <protection/>
    </xf>
    <xf numFmtId="0" fontId="1" fillId="16" borderId="15" xfId="0" applyFont="1" applyFill="1" applyBorder="1" applyAlignment="1" applyProtection="1">
      <alignment horizontal="left" vertical="center"/>
      <protection/>
    </xf>
    <xf numFmtId="0" fontId="0" fillId="17" borderId="24" xfId="0" applyFill="1" applyBorder="1" applyAlignment="1" applyProtection="1">
      <alignment horizontal="left" vertical="center"/>
      <protection/>
    </xf>
    <xf numFmtId="0" fontId="1" fillId="17" borderId="24" xfId="0" applyFont="1" applyFill="1" applyBorder="1" applyAlignment="1" applyProtection="1">
      <alignment horizontal="left" vertical="center" wrapText="1"/>
      <protection/>
    </xf>
    <xf numFmtId="0" fontId="1" fillId="17" borderId="31" xfId="0" applyFont="1" applyFill="1" applyBorder="1" applyAlignment="1" applyProtection="1">
      <alignment horizontal="left" vertical="center" wrapText="1"/>
      <protection/>
    </xf>
    <xf numFmtId="0" fontId="0" fillId="0" borderId="0" xfId="0" applyFont="1" applyFill="1" applyAlignment="1" applyProtection="1">
      <alignment vertical="top"/>
      <protection/>
    </xf>
    <xf numFmtId="0" fontId="0" fillId="2" borderId="0" xfId="0" applyFill="1" applyAlignment="1" applyProtection="1">
      <alignment vertical="center"/>
      <protection/>
    </xf>
    <xf numFmtId="0" fontId="1" fillId="0" borderId="15" xfId="0" applyFont="1" applyFill="1" applyBorder="1" applyAlignment="1" applyProtection="1">
      <alignment horizontal="left"/>
      <protection/>
    </xf>
    <xf numFmtId="0" fontId="0" fillId="0" borderId="12" xfId="0" applyFill="1" applyBorder="1" applyAlignment="1" applyProtection="1">
      <alignment horizontal="right"/>
      <protection/>
    </xf>
    <xf numFmtId="192" fontId="0" fillId="0" borderId="32" xfId="0" applyNumberFormat="1" applyFill="1" applyBorder="1" applyAlignment="1" applyProtection="1">
      <alignment/>
      <protection/>
    </xf>
    <xf numFmtId="192" fontId="0" fillId="0" borderId="12" xfId="0" applyNumberFormat="1" applyFill="1" applyBorder="1" applyAlignment="1" applyProtection="1">
      <alignment/>
      <protection/>
    </xf>
    <xf numFmtId="0" fontId="18" fillId="0" borderId="0" xfId="0" applyFont="1" applyBorder="1" applyAlignment="1" applyProtection="1">
      <alignment horizontal="left"/>
      <protection/>
    </xf>
    <xf numFmtId="0" fontId="16" fillId="18" borderId="0" xfId="0" applyFont="1" applyFill="1" applyBorder="1" applyAlignment="1" applyProtection="1">
      <alignment vertical="center" wrapText="1"/>
      <protection/>
    </xf>
    <xf numFmtId="0" fontId="16" fillId="18" borderId="14" xfId="0" applyFont="1" applyFill="1" applyBorder="1" applyAlignment="1" applyProtection="1">
      <alignment vertical="center" wrapText="1"/>
      <protection/>
    </xf>
    <xf numFmtId="0" fontId="21" fillId="18" borderId="30" xfId="0" applyFont="1" applyFill="1" applyBorder="1" applyAlignment="1" applyProtection="1">
      <alignment horizontal="left" vertical="center" indent="2"/>
      <protection/>
    </xf>
    <xf numFmtId="0" fontId="0" fillId="0" borderId="33" xfId="0" applyBorder="1" applyAlignment="1" applyProtection="1">
      <alignment/>
      <protection/>
    </xf>
    <xf numFmtId="0" fontId="1" fillId="0" borderId="10" xfId="0" applyFont="1" applyBorder="1" applyAlignment="1" applyProtection="1">
      <alignment horizontal="center"/>
      <protection/>
    </xf>
    <xf numFmtId="0" fontId="2" fillId="17" borderId="31" xfId="0" applyFont="1" applyFill="1" applyBorder="1" applyAlignment="1" applyProtection="1">
      <alignment horizontal="center" vertical="center" wrapText="1"/>
      <protection/>
    </xf>
    <xf numFmtId="0" fontId="0" fillId="17" borderId="25" xfId="0" applyFont="1" applyFill="1" applyBorder="1" applyAlignment="1" applyProtection="1">
      <alignment vertical="center" wrapText="1"/>
      <protection/>
    </xf>
    <xf numFmtId="0" fontId="0" fillId="17" borderId="34" xfId="0" applyFont="1" applyFill="1" applyBorder="1" applyAlignment="1" applyProtection="1">
      <alignment vertical="center" wrapText="1"/>
      <protection/>
    </xf>
    <xf numFmtId="0" fontId="0" fillId="8" borderId="35" xfId="0" applyFill="1" applyBorder="1" applyAlignment="1" applyProtection="1">
      <alignment shrinkToFit="1"/>
      <protection locked="0"/>
    </xf>
    <xf numFmtId="0" fontId="0" fillId="8" borderId="36" xfId="0" applyFill="1" applyBorder="1" applyAlignment="1" applyProtection="1">
      <alignment shrinkToFit="1"/>
      <protection locked="0"/>
    </xf>
    <xf numFmtId="0" fontId="0" fillId="0" borderId="37" xfId="0" applyBorder="1" applyAlignment="1" applyProtection="1">
      <alignment/>
      <protection/>
    </xf>
    <xf numFmtId="2" fontId="0" fillId="8" borderId="38" xfId="0" applyNumberFormat="1" applyFill="1" applyBorder="1" applyAlignment="1" applyProtection="1">
      <alignment shrinkToFit="1"/>
      <protection locked="0"/>
    </xf>
    <xf numFmtId="2" fontId="0" fillId="8" borderId="36" xfId="0" applyNumberFormat="1" applyFill="1" applyBorder="1" applyAlignment="1" applyProtection="1">
      <alignment shrinkToFit="1"/>
      <protection locked="0"/>
    </xf>
    <xf numFmtId="0" fontId="0" fillId="0" borderId="39" xfId="0" applyBorder="1" applyAlignment="1" applyProtection="1">
      <alignment/>
      <protection/>
    </xf>
    <xf numFmtId="2" fontId="0" fillId="8" borderId="40" xfId="0" applyNumberFormat="1" applyFill="1" applyBorder="1" applyAlignment="1" applyProtection="1">
      <alignment shrinkToFit="1"/>
      <protection locked="0"/>
    </xf>
    <xf numFmtId="0" fontId="0" fillId="0" borderId="0" xfId="0" applyFont="1" applyFill="1" applyBorder="1" applyAlignment="1" applyProtection="1">
      <alignment vertical="top" wrapText="1"/>
      <protection/>
    </xf>
    <xf numFmtId="2" fontId="4" fillId="0" borderId="0" xfId="0" applyNumberFormat="1" applyFont="1" applyFill="1" applyAlignment="1" applyProtection="1">
      <alignment shrinkToFit="1"/>
      <protection/>
    </xf>
    <xf numFmtId="0" fontId="4" fillId="0" borderId="0" xfId="0" applyFont="1" applyBorder="1" applyAlignment="1" applyProtection="1">
      <alignment/>
      <protection/>
    </xf>
    <xf numFmtId="0" fontId="5" fillId="0" borderId="0" xfId="0" applyFont="1" applyFill="1" applyBorder="1" applyAlignment="1" applyProtection="1">
      <alignment vertical="center"/>
      <protection hidden="1"/>
    </xf>
    <xf numFmtId="0" fontId="0" fillId="17" borderId="41" xfId="0" applyFont="1" applyFill="1" applyBorder="1" applyAlignment="1" applyProtection="1">
      <alignment horizontal="center" vertical="center" textRotation="180"/>
      <protection/>
    </xf>
    <xf numFmtId="0" fontId="18" fillId="17" borderId="42" xfId="0" applyFont="1" applyFill="1" applyBorder="1" applyAlignment="1" applyProtection="1">
      <alignment/>
      <protection/>
    </xf>
    <xf numFmtId="0" fontId="18" fillId="17" borderId="42" xfId="0" applyFont="1" applyFill="1" applyBorder="1" applyAlignment="1" applyProtection="1">
      <alignment horizontal="center"/>
      <protection/>
    </xf>
    <xf numFmtId="2" fontId="4" fillId="0" borderId="15" xfId="0" applyNumberFormat="1" applyFont="1" applyFill="1" applyBorder="1" applyAlignment="1" applyProtection="1">
      <alignment/>
      <protection/>
    </xf>
    <xf numFmtId="2" fontId="4" fillId="0" borderId="12" xfId="0" applyNumberFormat="1" applyFont="1" applyFill="1" applyBorder="1" applyAlignment="1" applyProtection="1">
      <alignment/>
      <protection/>
    </xf>
    <xf numFmtId="0" fontId="4" fillId="0" borderId="12" xfId="0" applyFont="1" applyFill="1" applyBorder="1" applyAlignment="1" applyProtection="1">
      <alignment/>
      <protection/>
    </xf>
    <xf numFmtId="0" fontId="0" fillId="0" borderId="16" xfId="0" applyFill="1" applyBorder="1" applyAlignment="1" applyProtection="1">
      <alignment wrapText="1"/>
      <protection/>
    </xf>
    <xf numFmtId="0" fontId="0" fillId="8" borderId="0" xfId="0" applyFill="1" applyAlignment="1" applyProtection="1">
      <alignment horizontal="right" shrinkToFit="1"/>
      <protection locked="0"/>
    </xf>
    <xf numFmtId="0" fontId="0" fillId="8" borderId="36" xfId="0" applyFill="1" applyBorder="1" applyAlignment="1" applyProtection="1">
      <alignment horizontal="right" shrinkToFit="1"/>
      <protection locked="0"/>
    </xf>
    <xf numFmtId="0" fontId="16" fillId="0" borderId="0" xfId="0" applyFont="1" applyFill="1" applyBorder="1" applyAlignment="1" applyProtection="1">
      <alignment horizontal="left" vertical="center"/>
      <protection hidden="1"/>
    </xf>
    <xf numFmtId="0" fontId="4" fillId="0" borderId="0" xfId="0" applyFont="1" applyFill="1" applyBorder="1" applyAlignment="1" applyProtection="1">
      <alignment/>
      <protection hidden="1"/>
    </xf>
    <xf numFmtId="0" fontId="16" fillId="0" borderId="0" xfId="0" applyFont="1" applyFill="1" applyBorder="1" applyAlignment="1" applyProtection="1">
      <alignment vertical="top" wrapText="1"/>
      <protection hidden="1"/>
    </xf>
    <xf numFmtId="0" fontId="4" fillId="0" borderId="0" xfId="0" applyFont="1" applyFill="1" applyBorder="1" applyAlignment="1" applyProtection="1">
      <alignment vertical="top" wrapText="1"/>
      <protection hidden="1"/>
    </xf>
    <xf numFmtId="0" fontId="0" fillId="16" borderId="22" xfId="0" applyFont="1" applyFill="1" applyBorder="1" applyAlignment="1" applyProtection="1">
      <alignment horizontal="center" vertical="center" textRotation="90"/>
      <protection/>
    </xf>
    <xf numFmtId="0" fontId="2" fillId="16" borderId="0" xfId="0" applyFont="1" applyFill="1" applyBorder="1" applyAlignment="1" applyProtection="1">
      <alignment horizontal="left" vertical="center"/>
      <protection/>
    </xf>
    <xf numFmtId="0" fontId="2" fillId="16" borderId="0" xfId="0" applyFont="1" applyFill="1" applyBorder="1" applyAlignment="1" applyProtection="1">
      <alignment vertical="center" wrapText="1"/>
      <protection/>
    </xf>
    <xf numFmtId="0" fontId="9" fillId="16" borderId="0" xfId="85" applyFill="1" applyBorder="1" applyAlignment="1" applyProtection="1">
      <alignment horizontal="center"/>
      <protection/>
    </xf>
    <xf numFmtId="0" fontId="2" fillId="16" borderId="0" xfId="0" applyFont="1" applyFill="1" applyBorder="1" applyAlignment="1" applyProtection="1">
      <alignment vertical="center"/>
      <protection/>
    </xf>
    <xf numFmtId="0" fontId="1" fillId="16" borderId="0" xfId="0" applyFont="1" applyFill="1" applyBorder="1" applyAlignment="1" applyProtection="1">
      <alignment horizontal="center" vertical="center" wrapText="1"/>
      <protection/>
    </xf>
    <xf numFmtId="0" fontId="23" fillId="16" borderId="0" xfId="0" applyFont="1" applyFill="1" applyBorder="1" applyAlignment="1" applyProtection="1">
      <alignment horizontal="right"/>
      <protection/>
    </xf>
    <xf numFmtId="0" fontId="2" fillId="16" borderId="14" xfId="0" applyFont="1" applyFill="1" applyBorder="1" applyAlignment="1" applyProtection="1">
      <alignment vertical="center"/>
      <protection/>
    </xf>
    <xf numFmtId="0" fontId="0" fillId="16" borderId="15" xfId="0" applyFont="1" applyFill="1" applyBorder="1" applyAlignment="1" applyProtection="1">
      <alignment horizontal="center" vertical="top" textRotation="90"/>
      <protection/>
    </xf>
    <xf numFmtId="0" fontId="2" fillId="16" borderId="12" xfId="0" applyFont="1" applyFill="1" applyBorder="1" applyAlignment="1" applyProtection="1">
      <alignment horizontal="left" vertical="top"/>
      <protection/>
    </xf>
    <xf numFmtId="0" fontId="2" fillId="16" borderId="12" xfId="0" applyFont="1" applyFill="1" applyBorder="1" applyAlignment="1" applyProtection="1">
      <alignment vertical="top"/>
      <protection/>
    </xf>
    <xf numFmtId="0" fontId="2" fillId="16" borderId="12" xfId="0" applyFont="1" applyFill="1" applyBorder="1" applyAlignment="1" applyProtection="1">
      <alignment vertical="top" wrapText="1"/>
      <protection/>
    </xf>
    <xf numFmtId="0" fontId="9" fillId="16" borderId="12" xfId="85" applyFill="1" applyBorder="1" applyAlignment="1" applyProtection="1">
      <alignment horizontal="center" vertical="top"/>
      <protection/>
    </xf>
    <xf numFmtId="0" fontId="2" fillId="16" borderId="16" xfId="0" applyFont="1" applyFill="1" applyBorder="1" applyAlignment="1" applyProtection="1">
      <alignment vertical="top"/>
      <protection/>
    </xf>
    <xf numFmtId="1" fontId="0" fillId="8" borderId="43" xfId="0" applyNumberFormat="1" applyFill="1" applyBorder="1" applyAlignment="1" applyProtection="1">
      <alignment shrinkToFit="1"/>
      <protection locked="0"/>
    </xf>
    <xf numFmtId="0" fontId="0" fillId="0" borderId="0" xfId="0" applyFill="1" applyBorder="1" applyAlignment="1" applyProtection="1">
      <alignment vertical="center" wrapText="1"/>
      <protection/>
    </xf>
    <xf numFmtId="0" fontId="5" fillId="19" borderId="29" xfId="0" applyFont="1" applyFill="1" applyBorder="1" applyAlignment="1" applyProtection="1">
      <alignment vertical="center"/>
      <protection hidden="1"/>
    </xf>
    <xf numFmtId="0" fontId="4" fillId="19" borderId="44" xfId="0" applyFont="1" applyFill="1" applyBorder="1" applyAlignment="1" applyProtection="1">
      <alignment/>
      <protection hidden="1"/>
    </xf>
    <xf numFmtId="0" fontId="2" fillId="8" borderId="12" xfId="0" applyFont="1" applyFill="1" applyBorder="1" applyAlignment="1" applyProtection="1">
      <alignment horizontal="center" vertical="center" wrapText="1"/>
      <protection locked="0"/>
    </xf>
    <xf numFmtId="0" fontId="2" fillId="8" borderId="31" xfId="0" applyFont="1" applyFill="1" applyBorder="1" applyAlignment="1" applyProtection="1">
      <alignment horizontal="center" vertical="center" wrapText="1"/>
      <protection locked="0"/>
    </xf>
    <xf numFmtId="0" fontId="2" fillId="8" borderId="45" xfId="0" applyFont="1" applyFill="1" applyBorder="1" applyAlignment="1" applyProtection="1">
      <alignment horizontal="center" vertical="center" wrapText="1"/>
      <protection locked="0"/>
    </xf>
    <xf numFmtId="0" fontId="2" fillId="8" borderId="19" xfId="0" applyFont="1" applyFill="1" applyBorder="1" applyAlignment="1" applyProtection="1">
      <alignment horizontal="center" vertical="center" wrapText="1"/>
      <protection locked="0"/>
    </xf>
    <xf numFmtId="0" fontId="0" fillId="0" borderId="0" xfId="0" applyFont="1" applyFill="1" applyBorder="1" applyAlignment="1" applyProtection="1">
      <alignment/>
      <protection/>
    </xf>
    <xf numFmtId="0" fontId="1" fillId="0" borderId="0" xfId="0" applyFont="1" applyFill="1" applyBorder="1" applyAlignment="1" applyProtection="1">
      <alignment vertical="center" wrapText="1"/>
      <protection/>
    </xf>
    <xf numFmtId="0" fontId="1" fillId="17" borderId="25" xfId="0" applyFont="1" applyFill="1" applyBorder="1" applyAlignment="1" applyProtection="1">
      <alignment horizontal="left" vertical="center" wrapText="1"/>
      <protection/>
    </xf>
    <xf numFmtId="0" fontId="2" fillId="0" borderId="24" xfId="0" applyFont="1" applyFill="1" applyBorder="1" applyAlignment="1" applyProtection="1">
      <alignment horizontal="center" vertical="center" wrapText="1"/>
      <protection/>
    </xf>
    <xf numFmtId="9" fontId="0" fillId="16" borderId="0" xfId="0" applyNumberFormat="1" applyFont="1" applyFill="1" applyBorder="1" applyAlignment="1" applyProtection="1">
      <alignment shrinkToFit="1"/>
      <protection/>
    </xf>
    <xf numFmtId="9" fontId="0" fillId="16" borderId="10" xfId="0" applyNumberFormat="1" applyFont="1" applyFill="1" applyBorder="1" applyAlignment="1" applyProtection="1">
      <alignment shrinkToFit="1"/>
      <protection/>
    </xf>
    <xf numFmtId="1" fontId="0" fillId="0" borderId="0" xfId="0" applyNumberFormat="1" applyAlignment="1" applyProtection="1">
      <alignment/>
      <protection/>
    </xf>
    <xf numFmtId="0" fontId="0" fillId="17" borderId="42" xfId="0" applyFont="1" applyFill="1" applyBorder="1" applyAlignment="1" applyProtection="1">
      <alignment/>
      <protection/>
    </xf>
    <xf numFmtId="0" fontId="0" fillId="17" borderId="42" xfId="0" applyFont="1" applyFill="1" applyBorder="1" applyAlignment="1" applyProtection="1">
      <alignment horizontal="left" vertical="top"/>
      <protection/>
    </xf>
    <xf numFmtId="0" fontId="0" fillId="17" borderId="34" xfId="0" applyFont="1" applyFill="1" applyBorder="1" applyAlignment="1" applyProtection="1">
      <alignment/>
      <protection/>
    </xf>
    <xf numFmtId="0" fontId="0" fillId="16" borderId="0" xfId="0" applyFont="1" applyFill="1" applyBorder="1" applyAlignment="1" applyProtection="1">
      <alignment horizontal="center" shrinkToFit="1"/>
      <protection/>
    </xf>
    <xf numFmtId="0" fontId="0" fillId="0" borderId="14" xfId="0" applyFont="1" applyBorder="1" applyAlignment="1" applyProtection="1">
      <alignment horizontal="right" shrinkToFit="1"/>
      <protection/>
    </xf>
    <xf numFmtId="1" fontId="0" fillId="16" borderId="0" xfId="0" applyNumberFormat="1" applyFont="1" applyFill="1" applyBorder="1" applyAlignment="1" applyProtection="1">
      <alignment horizontal="center" shrinkToFit="1"/>
      <protection/>
    </xf>
    <xf numFmtId="1" fontId="0" fillId="0" borderId="14" xfId="0" applyNumberFormat="1" applyFont="1" applyBorder="1" applyAlignment="1" applyProtection="1">
      <alignment horizontal="left" shrinkToFit="1"/>
      <protection/>
    </xf>
    <xf numFmtId="0" fontId="28" fillId="18" borderId="12" xfId="0" applyFont="1" applyFill="1" applyBorder="1" applyAlignment="1" applyProtection="1">
      <alignment horizontal="left" vertical="center"/>
      <protection/>
    </xf>
    <xf numFmtId="0" fontId="29" fillId="18" borderId="29" xfId="0" applyFont="1" applyFill="1" applyBorder="1" applyAlignment="1" applyProtection="1">
      <alignment horizontal="center" vertical="center"/>
      <protection/>
    </xf>
    <xf numFmtId="0" fontId="30" fillId="18" borderId="29" xfId="0" applyFont="1" applyFill="1" applyBorder="1" applyAlignment="1" applyProtection="1">
      <alignment horizontal="left" vertical="center"/>
      <protection/>
    </xf>
    <xf numFmtId="2" fontId="0" fillId="0" borderId="10" xfId="0" applyNumberFormat="1" applyFont="1" applyBorder="1" applyAlignment="1" applyProtection="1">
      <alignment horizontal="right" shrinkToFit="1"/>
      <protection/>
    </xf>
    <xf numFmtId="2" fontId="3" fillId="16" borderId="46" xfId="0" applyNumberFormat="1" applyFont="1" applyFill="1" applyBorder="1" applyAlignment="1" applyProtection="1">
      <alignment horizontal="right" shrinkToFit="1"/>
      <protection/>
    </xf>
    <xf numFmtId="0" fontId="3" fillId="0" borderId="10" xfId="0" applyFont="1" applyBorder="1" applyAlignment="1" applyProtection="1">
      <alignment/>
      <protection/>
    </xf>
    <xf numFmtId="2" fontId="4" fillId="0" borderId="10" xfId="0" applyNumberFormat="1" applyFont="1" applyBorder="1" applyAlignment="1" applyProtection="1">
      <alignment horizontal="right" shrinkToFit="1"/>
      <protection/>
    </xf>
    <xf numFmtId="2" fontId="3" fillId="0" borderId="10" xfId="0" applyNumberFormat="1" applyFont="1" applyFill="1" applyBorder="1" applyAlignment="1" applyProtection="1">
      <alignment horizontal="right"/>
      <protection/>
    </xf>
    <xf numFmtId="2" fontId="3" fillId="16" borderId="10" xfId="0" applyNumberFormat="1" applyFont="1" applyFill="1" applyBorder="1" applyAlignment="1" applyProtection="1">
      <alignment horizontal="right" shrinkToFit="1"/>
      <protection/>
    </xf>
    <xf numFmtId="0" fontId="0" fillId="0" borderId="10" xfId="0" applyFont="1" applyBorder="1" applyAlignment="1" applyProtection="1">
      <alignment horizontal="right" shrinkToFit="1"/>
      <protection/>
    </xf>
    <xf numFmtId="1" fontId="3" fillId="16" borderId="46" xfId="0" applyNumberFormat="1" applyFont="1" applyFill="1" applyBorder="1" applyAlignment="1" applyProtection="1">
      <alignment horizontal="right" shrinkToFit="1"/>
      <protection/>
    </xf>
    <xf numFmtId="1" fontId="0" fillId="0" borderId="10" xfId="0" applyNumberFormat="1" applyFont="1" applyBorder="1" applyAlignment="1" applyProtection="1">
      <alignment horizontal="right" shrinkToFit="1"/>
      <protection/>
    </xf>
    <xf numFmtId="0" fontId="0" fillId="0" borderId="0" xfId="0" applyFont="1" applyFill="1" applyBorder="1" applyAlignment="1" applyProtection="1">
      <alignment/>
      <protection/>
    </xf>
    <xf numFmtId="2" fontId="0" fillId="0" borderId="0" xfId="0" applyNumberFormat="1" applyAlignment="1" applyProtection="1">
      <alignment/>
      <protection/>
    </xf>
    <xf numFmtId="0" fontId="0" fillId="0" borderId="0" xfId="0" applyAlignment="1" applyProtection="1" quotePrefix="1">
      <alignment/>
      <protection/>
    </xf>
    <xf numFmtId="0" fontId="0" fillId="0" borderId="47" xfId="0" applyBorder="1" applyAlignment="1" applyProtection="1">
      <alignment/>
      <protection/>
    </xf>
    <xf numFmtId="2" fontId="4" fillId="0" borderId="47" xfId="0" applyNumberFormat="1" applyFont="1" applyFill="1" applyBorder="1" applyAlignment="1" applyProtection="1">
      <alignment horizontal="right" shrinkToFit="1"/>
      <protection/>
    </xf>
    <xf numFmtId="2" fontId="0" fillId="16" borderId="0" xfId="0" applyNumberFormat="1" applyFont="1" applyFill="1" applyBorder="1" applyAlignment="1" applyProtection="1">
      <alignment horizontal="center" shrinkToFit="1"/>
      <protection/>
    </xf>
    <xf numFmtId="2" fontId="4" fillId="0" borderId="21" xfId="0" applyNumberFormat="1" applyFont="1" applyFill="1" applyBorder="1" applyAlignment="1" applyProtection="1">
      <alignment horizontal="right" shrinkToFit="1"/>
      <protection/>
    </xf>
    <xf numFmtId="2" fontId="3" fillId="16" borderId="48" xfId="0" applyNumberFormat="1" applyFont="1" applyFill="1" applyBorder="1" applyAlignment="1" applyProtection="1">
      <alignment horizontal="right" shrinkToFit="1"/>
      <protection/>
    </xf>
    <xf numFmtId="2" fontId="3" fillId="16" borderId="32" xfId="0" applyNumberFormat="1" applyFont="1" applyFill="1" applyBorder="1" applyAlignment="1" applyProtection="1">
      <alignment horizontal="left" shrinkToFit="1"/>
      <protection/>
    </xf>
    <xf numFmtId="0" fontId="3" fillId="0" borderId="47" xfId="0" applyFont="1" applyBorder="1" applyAlignment="1" applyProtection="1">
      <alignment/>
      <protection/>
    </xf>
    <xf numFmtId="0" fontId="3" fillId="0" borderId="21" xfId="0" applyFont="1" applyBorder="1" applyAlignment="1" applyProtection="1">
      <alignment horizontal="left"/>
      <protection/>
    </xf>
    <xf numFmtId="2" fontId="3" fillId="0" borderId="47" xfId="0" applyNumberFormat="1" applyFont="1" applyFill="1" applyBorder="1" applyAlignment="1" applyProtection="1">
      <alignment horizontal="right"/>
      <protection/>
    </xf>
    <xf numFmtId="2" fontId="3" fillId="0" borderId="21" xfId="0" applyNumberFormat="1" applyFont="1" applyFill="1" applyBorder="1" applyAlignment="1" applyProtection="1">
      <alignment horizontal="left"/>
      <protection/>
    </xf>
    <xf numFmtId="2" fontId="0" fillId="0" borderId="47" xfId="0" applyNumberFormat="1" applyFont="1" applyBorder="1" applyAlignment="1" applyProtection="1">
      <alignment horizontal="right" shrinkToFit="1"/>
      <protection/>
    </xf>
    <xf numFmtId="2" fontId="4" fillId="0" borderId="21" xfId="0" applyNumberFormat="1" applyFont="1" applyBorder="1" applyAlignment="1" applyProtection="1">
      <alignment horizontal="left" shrinkToFit="1"/>
      <protection/>
    </xf>
    <xf numFmtId="2" fontId="3" fillId="0" borderId="49" xfId="0" applyNumberFormat="1" applyFont="1" applyBorder="1" applyAlignment="1" applyProtection="1">
      <alignment horizontal="center" shrinkToFit="1"/>
      <protection/>
    </xf>
    <xf numFmtId="2" fontId="3" fillId="16" borderId="50" xfId="0" applyNumberFormat="1" applyFont="1" applyFill="1" applyBorder="1" applyAlignment="1" applyProtection="1">
      <alignment horizontal="left" shrinkToFit="1"/>
      <protection/>
    </xf>
    <xf numFmtId="2" fontId="4" fillId="0" borderId="47" xfId="0" applyNumberFormat="1" applyFont="1" applyBorder="1" applyAlignment="1" applyProtection="1">
      <alignment horizontal="right" shrinkToFit="1"/>
      <protection/>
    </xf>
    <xf numFmtId="2" fontId="4" fillId="0" borderId="21" xfId="0" applyNumberFormat="1" applyFont="1" applyBorder="1" applyAlignment="1" applyProtection="1">
      <alignment horizontal="right" shrinkToFit="1"/>
      <protection/>
    </xf>
    <xf numFmtId="2" fontId="3" fillId="16" borderId="51" xfId="0" applyNumberFormat="1" applyFont="1" applyFill="1" applyBorder="1" applyAlignment="1" applyProtection="1">
      <alignment horizontal="right" shrinkToFit="1"/>
      <protection/>
    </xf>
    <xf numFmtId="0" fontId="4" fillId="0" borderId="0" xfId="0" applyFont="1" applyAlignment="1" applyProtection="1">
      <alignment horizontal="right"/>
      <protection/>
    </xf>
    <xf numFmtId="0" fontId="4" fillId="0" borderId="0" xfId="0" applyFont="1" applyAlignment="1" applyProtection="1">
      <alignment/>
      <protection/>
    </xf>
    <xf numFmtId="0" fontId="4" fillId="0" borderId="12" xfId="0" applyFont="1" applyBorder="1" applyAlignment="1" applyProtection="1">
      <alignment/>
      <protection/>
    </xf>
    <xf numFmtId="0" fontId="0" fillId="0" borderId="0" xfId="0" applyFont="1" applyAlignment="1" applyProtection="1">
      <alignment/>
      <protection/>
    </xf>
    <xf numFmtId="192" fontId="0" fillId="0" borderId="0" xfId="0" applyNumberFormat="1" applyAlignment="1" applyProtection="1">
      <alignment/>
      <protection/>
    </xf>
    <xf numFmtId="194" fontId="4" fillId="0" borderId="21" xfId="0" applyNumberFormat="1" applyFont="1" applyFill="1" applyBorder="1" applyAlignment="1" applyProtection="1">
      <alignment horizontal="right" shrinkToFit="1"/>
      <protection/>
    </xf>
    <xf numFmtId="0" fontId="7" fillId="0" borderId="0" xfId="0" applyFont="1" applyAlignment="1" applyProtection="1">
      <alignment/>
      <protection/>
    </xf>
    <xf numFmtId="2" fontId="7" fillId="0" borderId="0" xfId="0" applyNumberFormat="1" applyFont="1" applyAlignment="1" applyProtection="1">
      <alignment shrinkToFit="1"/>
      <protection/>
    </xf>
    <xf numFmtId="0" fontId="4" fillId="0" borderId="21" xfId="0" applyFont="1" applyBorder="1" applyAlignment="1" applyProtection="1">
      <alignment/>
      <protection/>
    </xf>
    <xf numFmtId="0" fontId="4" fillId="0" borderId="10" xfId="0" applyFont="1" applyBorder="1" applyAlignment="1" applyProtection="1">
      <alignment/>
      <protection/>
    </xf>
    <xf numFmtId="0" fontId="5" fillId="18" borderId="16" xfId="0" applyFont="1" applyFill="1" applyBorder="1" applyAlignment="1" applyProtection="1">
      <alignment horizontal="left" vertical="center" indent="1"/>
      <protection/>
    </xf>
    <xf numFmtId="0" fontId="1" fillId="17" borderId="12" xfId="0" applyFont="1" applyFill="1" applyBorder="1" applyAlignment="1" applyProtection="1">
      <alignment horizontal="left" vertical="center" indent="1"/>
      <protection/>
    </xf>
    <xf numFmtId="0" fontId="2" fillId="17" borderId="16" xfId="0" applyFont="1" applyFill="1" applyBorder="1" applyAlignment="1" applyProtection="1">
      <alignment horizontal="left" vertical="center" indent="1"/>
      <protection/>
    </xf>
    <xf numFmtId="0" fontId="2" fillId="0" borderId="22" xfId="0" applyFont="1" applyFill="1" applyBorder="1" applyAlignment="1" applyProtection="1">
      <alignment vertical="center" wrapText="1"/>
      <protection/>
    </xf>
    <xf numFmtId="0" fontId="2" fillId="17" borderId="24" xfId="0" applyFont="1" applyFill="1" applyBorder="1" applyAlignment="1" applyProtection="1">
      <alignment horizontal="left" vertical="center" wrapText="1" indent="1"/>
      <protection/>
    </xf>
    <xf numFmtId="0" fontId="0" fillId="8" borderId="43" xfId="0" applyFill="1" applyBorder="1" applyAlignment="1" applyProtection="1">
      <alignment shrinkToFit="1"/>
      <protection locked="0"/>
    </xf>
    <xf numFmtId="0" fontId="0" fillId="0" borderId="11" xfId="0" applyFill="1" applyBorder="1" applyAlignment="1" applyProtection="1">
      <alignment/>
      <protection/>
    </xf>
    <xf numFmtId="0" fontId="1" fillId="17" borderId="52" xfId="0" applyFont="1" applyFill="1" applyBorder="1" applyAlignment="1" applyProtection="1">
      <alignment vertical="center"/>
      <protection/>
    </xf>
    <xf numFmtId="0" fontId="1" fillId="17" borderId="17" xfId="0" applyFont="1" applyFill="1" applyBorder="1" applyAlignment="1" applyProtection="1">
      <alignment vertical="center"/>
      <protection/>
    </xf>
    <xf numFmtId="0" fontId="1" fillId="17" borderId="14" xfId="0" applyFont="1" applyFill="1" applyBorder="1" applyAlignment="1" applyProtection="1">
      <alignment horizontal="left" vertical="center" wrapText="1"/>
      <protection/>
    </xf>
    <xf numFmtId="0" fontId="3" fillId="3" borderId="29" xfId="0" applyFont="1" applyFill="1" applyBorder="1" applyAlignment="1" applyProtection="1">
      <alignment/>
      <protection/>
    </xf>
    <xf numFmtId="0" fontId="3" fillId="3" borderId="29" xfId="0" applyFont="1" applyFill="1" applyBorder="1" applyAlignment="1" applyProtection="1">
      <alignment horizontal="right"/>
      <protection/>
    </xf>
    <xf numFmtId="0" fontId="0" fillId="3" borderId="29" xfId="0" applyFont="1" applyFill="1" applyBorder="1" applyAlignment="1" applyProtection="1">
      <alignment/>
      <protection/>
    </xf>
    <xf numFmtId="0" fontId="17" fillId="16" borderId="31" xfId="0" applyFont="1" applyFill="1" applyBorder="1" applyAlignment="1" applyProtection="1">
      <alignment horizontal="left" vertical="center"/>
      <protection/>
    </xf>
    <xf numFmtId="0" fontId="2" fillId="16" borderId="25" xfId="0" applyFont="1" applyFill="1" applyBorder="1" applyAlignment="1" applyProtection="1">
      <alignment horizontal="left" vertical="center" indent="1"/>
      <protection/>
    </xf>
    <xf numFmtId="0" fontId="1" fillId="17" borderId="53" xfId="0" applyFont="1" applyFill="1" applyBorder="1" applyAlignment="1" applyProtection="1">
      <alignment horizontal="center" vertical="center" textRotation="180" wrapText="1"/>
      <protection/>
    </xf>
    <xf numFmtId="0" fontId="1" fillId="17" borderId="23" xfId="0" applyFont="1" applyFill="1" applyBorder="1" applyAlignment="1" applyProtection="1">
      <alignment horizontal="center" vertical="center" textRotation="180" wrapText="1"/>
      <protection/>
    </xf>
    <xf numFmtId="0" fontId="0" fillId="0" borderId="26" xfId="0" applyFill="1" applyBorder="1" applyAlignment="1" applyProtection="1">
      <alignment/>
      <protection/>
    </xf>
    <xf numFmtId="0" fontId="2" fillId="0" borderId="11" xfId="0" applyFont="1" applyFill="1" applyBorder="1" applyAlignment="1" applyProtection="1">
      <alignment vertical="center" wrapText="1"/>
      <protection/>
    </xf>
    <xf numFmtId="0" fontId="2" fillId="0" borderId="54" xfId="0" applyFont="1" applyFill="1" applyBorder="1" applyAlignment="1" applyProtection="1">
      <alignment vertical="center" wrapText="1"/>
      <protection/>
    </xf>
    <xf numFmtId="0" fontId="2" fillId="8" borderId="23" xfId="0" applyFont="1" applyFill="1" applyBorder="1" applyAlignment="1" applyProtection="1">
      <alignment horizontal="center" vertical="center" wrapText="1"/>
      <protection locked="0"/>
    </xf>
    <xf numFmtId="0" fontId="0" fillId="8" borderId="23" xfId="0" applyFill="1" applyBorder="1" applyAlignment="1" applyProtection="1">
      <alignment horizontal="left" vertical="center" wrapText="1"/>
      <protection locked="0"/>
    </xf>
    <xf numFmtId="0" fontId="0" fillId="8" borderId="55" xfId="0" applyFill="1" applyBorder="1" applyAlignment="1" applyProtection="1">
      <alignment horizontal="left" vertical="center" wrapText="1"/>
      <protection locked="0"/>
    </xf>
    <xf numFmtId="0" fontId="0" fillId="8" borderId="56" xfId="0" applyFill="1" applyBorder="1" applyAlignment="1" applyProtection="1">
      <alignment horizontal="left" vertical="center" wrapText="1"/>
      <protection locked="0"/>
    </xf>
    <xf numFmtId="0" fontId="0" fillId="8" borderId="23" xfId="0" applyFill="1" applyBorder="1" applyAlignment="1" applyProtection="1">
      <alignment vertical="center" wrapText="1"/>
      <protection locked="0"/>
    </xf>
    <xf numFmtId="0" fontId="20" fillId="18" borderId="28" xfId="69" applyFont="1" applyFill="1" applyBorder="1" applyAlignment="1" applyProtection="1">
      <alignment horizontal="center" vertical="center" textRotation="90"/>
      <protection/>
    </xf>
    <xf numFmtId="0" fontId="0" fillId="0" borderId="0" xfId="69" applyProtection="1">
      <alignment/>
      <protection/>
    </xf>
    <xf numFmtId="0" fontId="20" fillId="18" borderId="11" xfId="69" applyFont="1" applyFill="1" applyBorder="1" applyAlignment="1" applyProtection="1">
      <alignment horizontal="center" vertical="center" textRotation="90"/>
      <protection/>
    </xf>
    <xf numFmtId="0" fontId="26" fillId="18" borderId="0" xfId="69" applyFont="1" applyFill="1" applyBorder="1" applyAlignment="1" applyProtection="1">
      <alignment horizontal="center" vertical="center"/>
      <protection/>
    </xf>
    <xf numFmtId="0" fontId="24" fillId="18" borderId="0" xfId="69" applyFont="1" applyFill="1" applyBorder="1" applyAlignment="1" applyProtection="1">
      <alignment horizontal="center" vertical="center"/>
      <protection/>
    </xf>
    <xf numFmtId="0" fontId="29" fillId="18" borderId="0" xfId="69" applyFont="1" applyFill="1" applyBorder="1" applyAlignment="1" applyProtection="1">
      <alignment horizontal="center" vertical="center"/>
      <protection/>
    </xf>
    <xf numFmtId="0" fontId="24" fillId="18" borderId="14" xfId="69" applyFont="1" applyFill="1" applyBorder="1" applyAlignment="1" applyProtection="1">
      <alignment horizontal="center" vertical="center"/>
      <protection/>
    </xf>
    <xf numFmtId="0" fontId="19" fillId="18" borderId="11" xfId="69" applyFont="1" applyFill="1" applyBorder="1" applyAlignment="1" applyProtection="1">
      <alignment horizontal="center" vertical="center" textRotation="90"/>
      <protection/>
    </xf>
    <xf numFmtId="0" fontId="21" fillId="18" borderId="12" xfId="69" applyFont="1" applyFill="1" applyBorder="1" applyAlignment="1" applyProtection="1">
      <alignment vertical="center"/>
      <protection/>
    </xf>
    <xf numFmtId="0" fontId="21" fillId="18" borderId="12" xfId="69" applyFont="1" applyFill="1" applyBorder="1" applyAlignment="1" applyProtection="1">
      <alignment horizontal="center" vertical="center"/>
      <protection/>
    </xf>
    <xf numFmtId="0" fontId="22" fillId="18" borderId="16" xfId="69" applyFont="1" applyFill="1" applyBorder="1" applyAlignment="1" applyProtection="1">
      <alignment horizontal="right" vertical="center"/>
      <protection/>
    </xf>
    <xf numFmtId="0" fontId="0" fillId="16" borderId="22" xfId="69" applyFont="1" applyFill="1" applyBorder="1" applyAlignment="1" applyProtection="1">
      <alignment horizontal="center" vertical="center" textRotation="90"/>
      <protection/>
    </xf>
    <xf numFmtId="0" fontId="2" fillId="16" borderId="0" xfId="69" applyFont="1" applyFill="1" applyBorder="1" applyAlignment="1" applyProtection="1">
      <alignment horizontal="left" vertical="center"/>
      <protection/>
    </xf>
    <xf numFmtId="0" fontId="2" fillId="16" borderId="0" xfId="69" applyFont="1" applyFill="1" applyBorder="1" applyAlignment="1" applyProtection="1">
      <alignment vertical="center" wrapText="1"/>
      <protection/>
    </xf>
    <xf numFmtId="0" fontId="2" fillId="16" borderId="0" xfId="69" applyFont="1" applyFill="1" applyBorder="1" applyAlignment="1" applyProtection="1">
      <alignment vertical="center"/>
      <protection/>
    </xf>
    <xf numFmtId="0" fontId="1" fillId="16" borderId="0" xfId="69" applyFont="1" applyFill="1" applyBorder="1" applyAlignment="1" applyProtection="1">
      <alignment horizontal="center" vertical="center" wrapText="1"/>
      <protection/>
    </xf>
    <xf numFmtId="0" fontId="23" fillId="16" borderId="0" xfId="69" applyFont="1" applyFill="1" applyBorder="1" applyAlignment="1" applyProtection="1">
      <alignment horizontal="right"/>
      <protection/>
    </xf>
    <xf numFmtId="0" fontId="2" fillId="16" borderId="14" xfId="69" applyFont="1" applyFill="1" applyBorder="1" applyAlignment="1" applyProtection="1">
      <alignment vertical="center"/>
      <protection/>
    </xf>
    <xf numFmtId="0" fontId="0" fillId="16" borderId="15" xfId="69" applyFont="1" applyFill="1" applyBorder="1" applyAlignment="1" applyProtection="1">
      <alignment horizontal="center" vertical="top" textRotation="90"/>
      <protection/>
    </xf>
    <xf numFmtId="0" fontId="2" fillId="16" borderId="12" xfId="69" applyFont="1" applyFill="1" applyBorder="1" applyAlignment="1" applyProtection="1">
      <alignment horizontal="left" vertical="top"/>
      <protection/>
    </xf>
    <xf numFmtId="0" fontId="2" fillId="16" borderId="12" xfId="69" applyFont="1" applyFill="1" applyBorder="1" applyAlignment="1" applyProtection="1">
      <alignment vertical="top"/>
      <protection/>
    </xf>
    <xf numFmtId="0" fontId="2" fillId="16" borderId="12" xfId="69" applyFont="1" applyFill="1" applyBorder="1" applyAlignment="1" applyProtection="1">
      <alignment vertical="top" wrapText="1"/>
      <protection/>
    </xf>
    <xf numFmtId="0" fontId="2" fillId="16" borderId="16" xfId="69" applyFont="1" applyFill="1" applyBorder="1" applyAlignment="1" applyProtection="1">
      <alignment vertical="top"/>
      <protection/>
    </xf>
    <xf numFmtId="0" fontId="1" fillId="17" borderId="15" xfId="69" applyFont="1" applyFill="1" applyBorder="1" applyAlignment="1" applyProtection="1">
      <alignment horizontal="left" vertical="center" wrapText="1"/>
      <protection/>
    </xf>
    <xf numFmtId="0" fontId="1" fillId="17" borderId="12" xfId="69" applyFont="1" applyFill="1" applyBorder="1" applyAlignment="1" applyProtection="1">
      <alignment horizontal="left" vertical="center" wrapText="1"/>
      <protection/>
    </xf>
    <xf numFmtId="0" fontId="1" fillId="17" borderId="16" xfId="69" applyFont="1" applyFill="1" applyBorder="1" applyAlignment="1" applyProtection="1">
      <alignment horizontal="left" vertical="center" wrapText="1"/>
      <protection/>
    </xf>
    <xf numFmtId="0" fontId="1" fillId="17" borderId="24" xfId="69" applyFont="1" applyFill="1" applyBorder="1" applyAlignment="1" applyProtection="1">
      <alignment horizontal="left" vertical="center" wrapText="1"/>
      <protection/>
    </xf>
    <xf numFmtId="0" fontId="1" fillId="17" borderId="25" xfId="69" applyFont="1" applyFill="1" applyBorder="1" applyAlignment="1" applyProtection="1">
      <alignment horizontal="left" vertical="center" wrapText="1"/>
      <protection/>
    </xf>
    <xf numFmtId="0" fontId="1" fillId="17" borderId="31" xfId="69" applyFont="1" applyFill="1" applyBorder="1" applyAlignment="1" applyProtection="1">
      <alignment horizontal="left" vertical="center" wrapText="1"/>
      <protection/>
    </xf>
    <xf numFmtId="0" fontId="0" fillId="3" borderId="0" xfId="69" applyFill="1" applyAlignment="1" applyProtection="1">
      <alignment/>
      <protection/>
    </xf>
    <xf numFmtId="0" fontId="0" fillId="3" borderId="0" xfId="69" applyFill="1" applyAlignment="1" applyProtection="1">
      <alignment horizontal="left"/>
      <protection/>
    </xf>
    <xf numFmtId="0" fontId="3" fillId="3" borderId="0" xfId="69" applyFont="1" applyFill="1" applyAlignment="1" applyProtection="1">
      <alignment/>
      <protection/>
    </xf>
    <xf numFmtId="0" fontId="3" fillId="3" borderId="0" xfId="69" applyFont="1" applyFill="1" applyAlignment="1" applyProtection="1">
      <alignment horizontal="right"/>
      <protection/>
    </xf>
    <xf numFmtId="0" fontId="9" fillId="16" borderId="12" xfId="85" applyFill="1" applyBorder="1" applyAlignment="1" applyProtection="1">
      <alignment horizontal="left" vertical="top" indent="2"/>
      <protection locked="0"/>
    </xf>
    <xf numFmtId="0" fontId="0" fillId="8" borderId="57" xfId="0" applyNumberFormat="1" applyFill="1" applyBorder="1" applyAlignment="1" applyProtection="1">
      <alignment horizontal="center"/>
      <protection locked="0"/>
    </xf>
    <xf numFmtId="0" fontId="3" fillId="8" borderId="13" xfId="0" applyNumberFormat="1" applyFont="1" applyFill="1" applyBorder="1" applyAlignment="1" applyProtection="1">
      <alignment horizontal="right"/>
      <protection locked="0"/>
    </xf>
    <xf numFmtId="0" fontId="3" fillId="8" borderId="13" xfId="0" applyNumberFormat="1" applyFont="1" applyFill="1" applyBorder="1" applyAlignment="1" applyProtection="1">
      <alignment horizontal="left"/>
      <protection locked="0"/>
    </xf>
    <xf numFmtId="0" fontId="0" fillId="0" borderId="0" xfId="0" applyNumberFormat="1" applyBorder="1" applyAlignment="1" applyProtection="1">
      <alignment horizontal="center"/>
      <protection/>
    </xf>
    <xf numFmtId="0" fontId="0" fillId="0" borderId="58" xfId="0" applyNumberFormat="1" applyBorder="1" applyAlignment="1" applyProtection="1">
      <alignment horizontal="center"/>
      <protection/>
    </xf>
    <xf numFmtId="0" fontId="0" fillId="0" borderId="14" xfId="0" applyNumberFormat="1" applyBorder="1" applyAlignment="1" applyProtection="1">
      <alignment horizontal="center"/>
      <protection/>
    </xf>
    <xf numFmtId="0" fontId="3" fillId="0" borderId="13" xfId="0" applyNumberFormat="1" applyFont="1" applyBorder="1" applyAlignment="1" applyProtection="1">
      <alignment horizontal="center"/>
      <protection/>
    </xf>
    <xf numFmtId="0" fontId="3" fillId="8" borderId="59" xfId="0" applyNumberFormat="1" applyFont="1" applyFill="1" applyBorder="1" applyAlignment="1" applyProtection="1">
      <alignment horizontal="right"/>
      <protection locked="0"/>
    </xf>
    <xf numFmtId="0" fontId="3" fillId="0" borderId="13" xfId="0" applyNumberFormat="1" applyFont="1" applyBorder="1" applyAlignment="1" applyProtection="1">
      <alignment horizontal="center" shrinkToFit="1"/>
      <protection/>
    </xf>
    <xf numFmtId="0" fontId="0" fillId="8" borderId="35" xfId="0" applyNumberFormat="1" applyFill="1" applyBorder="1" applyAlignment="1" applyProtection="1">
      <alignment shrinkToFit="1"/>
      <protection locked="0"/>
    </xf>
    <xf numFmtId="0" fontId="0" fillId="8" borderId="36" xfId="0" applyNumberFormat="1" applyFill="1" applyBorder="1" applyAlignment="1" applyProtection="1">
      <alignment shrinkToFit="1"/>
      <protection locked="0"/>
    </xf>
    <xf numFmtId="0" fontId="4" fillId="0" borderId="60" xfId="0" applyNumberFormat="1" applyFont="1" applyFill="1" applyBorder="1" applyAlignment="1" applyProtection="1">
      <alignment shrinkToFit="1"/>
      <protection/>
    </xf>
    <xf numFmtId="0" fontId="2" fillId="17" borderId="31" xfId="69" applyFont="1" applyFill="1" applyBorder="1" applyAlignment="1" applyProtection="1">
      <alignment horizontal="left" vertical="center" wrapText="1"/>
      <protection/>
    </xf>
    <xf numFmtId="0" fontId="0" fillId="0" borderId="52" xfId="0" applyBorder="1" applyAlignment="1">
      <alignment vertical="center"/>
    </xf>
    <xf numFmtId="0" fontId="2" fillId="2" borderId="61" xfId="0" applyFont="1" applyFill="1" applyBorder="1" applyAlignment="1" applyProtection="1">
      <alignment vertical="center" textRotation="180"/>
      <protection/>
    </xf>
    <xf numFmtId="0" fontId="2" fillId="8" borderId="13" xfId="0" applyFont="1" applyFill="1" applyBorder="1" applyAlignment="1" applyProtection="1">
      <alignment horizontal="center" vertical="center" wrapText="1"/>
      <protection locked="0"/>
    </xf>
    <xf numFmtId="0" fontId="2" fillId="8" borderId="42" xfId="0" applyFont="1" applyFill="1" applyBorder="1" applyAlignment="1" applyProtection="1">
      <alignment horizontal="center" vertical="center" wrapText="1"/>
      <protection locked="0"/>
    </xf>
    <xf numFmtId="0" fontId="0" fillId="0" borderId="0" xfId="0" applyAlignment="1" applyProtection="1">
      <alignment horizontal="centerContinuous"/>
      <protection/>
    </xf>
    <xf numFmtId="0" fontId="0" fillId="0" borderId="0" xfId="0" applyAlignment="1">
      <alignment horizontal="centerContinuous"/>
    </xf>
    <xf numFmtId="0" fontId="5" fillId="18" borderId="0" xfId="0" applyFont="1" applyFill="1" applyBorder="1" applyAlignment="1" applyProtection="1">
      <alignment vertical="center"/>
      <protection/>
    </xf>
    <xf numFmtId="0" fontId="5" fillId="18" borderId="14" xfId="0" applyFont="1" applyFill="1" applyBorder="1" applyAlignment="1" applyProtection="1">
      <alignment vertical="center"/>
      <protection/>
    </xf>
    <xf numFmtId="0" fontId="5" fillId="18" borderId="15" xfId="0" applyFont="1" applyFill="1" applyBorder="1" applyAlignment="1" applyProtection="1">
      <alignment vertical="center"/>
      <protection/>
    </xf>
    <xf numFmtId="0" fontId="5" fillId="18" borderId="12" xfId="0" applyFont="1" applyFill="1" applyBorder="1" applyAlignment="1" applyProtection="1">
      <alignment vertical="center"/>
      <protection/>
    </xf>
    <xf numFmtId="0" fontId="5" fillId="18" borderId="16" xfId="0" applyFont="1" applyFill="1" applyBorder="1" applyAlignment="1" applyProtection="1">
      <alignment vertical="center"/>
      <protection/>
    </xf>
    <xf numFmtId="9" fontId="0" fillId="16" borderId="0" xfId="0" applyNumberFormat="1" applyFont="1" applyFill="1" applyBorder="1" applyAlignment="1" applyProtection="1">
      <alignment shrinkToFit="1"/>
      <protection/>
    </xf>
    <xf numFmtId="9" fontId="0" fillId="16" borderId="10" xfId="0" applyNumberFormat="1" applyFont="1" applyFill="1" applyBorder="1" applyAlignment="1" applyProtection="1">
      <alignment shrinkToFit="1"/>
      <protection/>
    </xf>
    <xf numFmtId="0" fontId="18" fillId="0" borderId="0" xfId="0" applyFont="1" applyBorder="1" applyAlignment="1" applyProtection="1">
      <alignment horizontal="left"/>
      <protection/>
    </xf>
    <xf numFmtId="0" fontId="0" fillId="0" borderId="0" xfId="0" applyFont="1" applyBorder="1" applyAlignment="1" applyProtection="1">
      <alignment/>
      <protection/>
    </xf>
    <xf numFmtId="0" fontId="0" fillId="0" borderId="0" xfId="0" applyFont="1" applyBorder="1" applyAlignment="1" applyProtection="1">
      <alignment horizontal="left"/>
      <protection/>
    </xf>
    <xf numFmtId="0" fontId="4" fillId="0" borderId="60" xfId="0" applyNumberFormat="1" applyFont="1" applyFill="1" applyBorder="1" applyAlignment="1" applyProtection="1">
      <alignment shrinkToFit="1"/>
      <protection/>
    </xf>
    <xf numFmtId="0" fontId="2" fillId="17" borderId="42" xfId="0" applyFont="1" applyFill="1" applyBorder="1" applyAlignment="1" applyProtection="1">
      <alignment horizontal="left"/>
      <protection/>
    </xf>
    <xf numFmtId="0" fontId="2" fillId="17" borderId="42" xfId="0" applyFont="1" applyFill="1" applyBorder="1" applyAlignment="1" applyProtection="1">
      <alignment/>
      <protection/>
    </xf>
    <xf numFmtId="0" fontId="4" fillId="0" borderId="11" xfId="0" applyFont="1" applyFill="1" applyBorder="1" applyAlignment="1" applyProtection="1">
      <alignment/>
      <protection/>
    </xf>
    <xf numFmtId="0" fontId="4" fillId="0" borderId="0" xfId="0" applyFont="1" applyFill="1" applyBorder="1" applyAlignment="1" applyProtection="1">
      <alignment/>
      <protection/>
    </xf>
    <xf numFmtId="2" fontId="4" fillId="0" borderId="15" xfId="0" applyNumberFormat="1" applyFont="1" applyFill="1" applyBorder="1" applyAlignment="1" applyProtection="1">
      <alignment/>
      <protection/>
    </xf>
    <xf numFmtId="2" fontId="4" fillId="0" borderId="12" xfId="0" applyNumberFormat="1" applyFont="1" applyFill="1" applyBorder="1" applyAlignment="1" applyProtection="1">
      <alignment/>
      <protection/>
    </xf>
    <xf numFmtId="0" fontId="4" fillId="0" borderId="12" xfId="0" applyFont="1" applyFill="1" applyBorder="1" applyAlignment="1" applyProtection="1">
      <alignment/>
      <protection/>
    </xf>
    <xf numFmtId="0" fontId="1" fillId="19" borderId="22" xfId="0" applyFont="1" applyFill="1" applyBorder="1" applyAlignment="1" applyProtection="1">
      <alignment horizontal="left" vertical="top" wrapText="1"/>
      <protection/>
    </xf>
    <xf numFmtId="0" fontId="1" fillId="19" borderId="19" xfId="0" applyFont="1" applyFill="1" applyBorder="1" applyAlignment="1" applyProtection="1">
      <alignment horizontal="left" vertical="top" wrapText="1"/>
      <protection/>
    </xf>
    <xf numFmtId="0" fontId="1" fillId="19" borderId="62" xfId="0" applyFont="1" applyFill="1" applyBorder="1" applyAlignment="1" applyProtection="1">
      <alignment horizontal="left" vertical="top" wrapText="1"/>
      <protection/>
    </xf>
    <xf numFmtId="0" fontId="0" fillId="16" borderId="22" xfId="69" applyFont="1" applyFill="1" applyBorder="1" applyAlignment="1" applyProtection="1">
      <alignment horizontal="center" vertical="center" textRotation="90"/>
      <protection/>
    </xf>
    <xf numFmtId="0" fontId="0" fillId="16" borderId="15" xfId="69" applyFont="1" applyFill="1" applyBorder="1" applyAlignment="1" applyProtection="1">
      <alignment horizontal="center" vertical="top" textRotation="90"/>
      <protection/>
    </xf>
    <xf numFmtId="0" fontId="44" fillId="18" borderId="12" xfId="0" applyFont="1" applyFill="1" applyBorder="1" applyAlignment="1" applyProtection="1">
      <alignment horizontal="center" vertical="center"/>
      <protection/>
    </xf>
    <xf numFmtId="0" fontId="40" fillId="17" borderId="12" xfId="0" applyFont="1" applyFill="1" applyBorder="1" applyAlignment="1" applyProtection="1">
      <alignment vertical="center"/>
      <protection/>
    </xf>
    <xf numFmtId="0" fontId="39" fillId="0" borderId="23" xfId="0" applyFont="1" applyFill="1" applyBorder="1" applyAlignment="1" applyProtection="1">
      <alignment horizontal="center" vertical="center"/>
      <protection/>
    </xf>
    <xf numFmtId="0" fontId="39" fillId="0" borderId="23" xfId="0" applyFont="1" applyBorder="1" applyAlignment="1" applyProtection="1">
      <alignment horizontal="center" vertical="center"/>
      <protection/>
    </xf>
    <xf numFmtId="0" fontId="40" fillId="17" borderId="63" xfId="0" applyFont="1" applyFill="1" applyBorder="1" applyAlignment="1" applyProtection="1">
      <alignment vertical="center"/>
      <protection/>
    </xf>
    <xf numFmtId="0" fontId="39" fillId="0" borderId="53" xfId="0" applyFont="1" applyFill="1" applyBorder="1" applyAlignment="1" applyProtection="1">
      <alignment horizontal="center" vertical="center" wrapText="1"/>
      <protection/>
    </xf>
    <xf numFmtId="1" fontId="15" fillId="8" borderId="55" xfId="0" applyNumberFormat="1" applyFont="1" applyFill="1" applyBorder="1" applyAlignment="1" applyProtection="1">
      <alignment horizontal="center" vertical="center"/>
      <protection locked="0"/>
    </xf>
    <xf numFmtId="0" fontId="41" fillId="3" borderId="29" xfId="0" applyFont="1" applyFill="1" applyBorder="1" applyAlignment="1" applyProtection="1">
      <alignment horizontal="right"/>
      <protection/>
    </xf>
    <xf numFmtId="0" fontId="0" fillId="2" borderId="23" xfId="0" applyFont="1" applyFill="1" applyBorder="1" applyAlignment="1" applyProtection="1">
      <alignment horizontal="center" vertical="center" wrapText="1"/>
      <protection/>
    </xf>
    <xf numFmtId="0" fontId="0" fillId="2" borderId="55" xfId="0" applyFont="1" applyFill="1" applyBorder="1" applyAlignment="1" applyProtection="1">
      <alignment horizontal="center" vertical="center" wrapText="1"/>
      <protection/>
    </xf>
    <xf numFmtId="0" fontId="0" fillId="2" borderId="56" xfId="0" applyFont="1" applyFill="1" applyBorder="1" applyAlignment="1" applyProtection="1">
      <alignment horizontal="center" vertical="center" wrapText="1"/>
      <protection/>
    </xf>
    <xf numFmtId="0" fontId="0" fillId="0" borderId="0" xfId="0" applyFill="1" applyBorder="1" applyAlignment="1" applyProtection="1">
      <alignment horizontal="left" vertical="center" wrapText="1"/>
      <protection locked="0"/>
    </xf>
    <xf numFmtId="0" fontId="0" fillId="0" borderId="0" xfId="0" applyFill="1" applyBorder="1" applyAlignment="1" applyProtection="1">
      <alignment horizontal="left" vertical="center"/>
      <protection/>
    </xf>
    <xf numFmtId="0" fontId="40" fillId="0" borderId="0" xfId="0" applyFont="1" applyBorder="1" applyAlignment="1" applyProtection="1">
      <alignment horizontal="right"/>
      <protection/>
    </xf>
    <xf numFmtId="0" fontId="40" fillId="0" borderId="10" xfId="0" applyFont="1" applyBorder="1" applyAlignment="1" applyProtection="1">
      <alignment/>
      <protection/>
    </xf>
    <xf numFmtId="0" fontId="40" fillId="0" borderId="0" xfId="0" applyFont="1" applyAlignment="1" applyProtection="1">
      <alignment/>
      <protection/>
    </xf>
    <xf numFmtId="0" fontId="40" fillId="0" borderId="0" xfId="0" applyFont="1" applyBorder="1" applyAlignment="1" applyProtection="1">
      <alignment/>
      <protection/>
    </xf>
    <xf numFmtId="0" fontId="39" fillId="0" borderId="0" xfId="0" applyFont="1" applyBorder="1" applyAlignment="1" applyProtection="1">
      <alignment horizontal="right"/>
      <protection/>
    </xf>
    <xf numFmtId="0" fontId="39" fillId="0" borderId="0" xfId="0" applyFont="1" applyAlignment="1" applyProtection="1">
      <alignment horizontal="right"/>
      <protection/>
    </xf>
    <xf numFmtId="0" fontId="40" fillId="0" borderId="11" xfId="0" applyFont="1" applyBorder="1" applyAlignment="1" applyProtection="1">
      <alignment horizontal="left"/>
      <protection/>
    </xf>
    <xf numFmtId="0" fontId="39" fillId="0" borderId="0" xfId="0" applyFont="1" applyAlignment="1" applyProtection="1">
      <alignment/>
      <protection/>
    </xf>
    <xf numFmtId="0" fontId="40" fillId="0" borderId="0" xfId="0" applyFont="1" applyBorder="1" applyAlignment="1" applyProtection="1">
      <alignment horizontal="left"/>
      <protection/>
    </xf>
    <xf numFmtId="0" fontId="39" fillId="0" borderId="11" xfId="0" applyFont="1" applyBorder="1" applyAlignment="1" applyProtection="1">
      <alignment horizontal="left"/>
      <protection/>
    </xf>
    <xf numFmtId="0" fontId="39" fillId="0" borderId="13" xfId="0" applyFont="1" applyBorder="1" applyAlignment="1" applyProtection="1">
      <alignment/>
      <protection/>
    </xf>
    <xf numFmtId="0" fontId="41" fillId="0" borderId="0" xfId="0" applyFont="1" applyAlignment="1" applyProtection="1">
      <alignment horizontal="right"/>
      <protection/>
    </xf>
    <xf numFmtId="0" fontId="39" fillId="0" borderId="0" xfId="0" applyFont="1" applyBorder="1" applyAlignment="1" applyProtection="1">
      <alignment/>
      <protection/>
    </xf>
    <xf numFmtId="0" fontId="39" fillId="0" borderId="13" xfId="0" applyFont="1" applyBorder="1" applyAlignment="1" applyProtection="1">
      <alignment horizontal="right"/>
      <protection/>
    </xf>
    <xf numFmtId="0" fontId="40" fillId="0" borderId="0" xfId="0" applyFont="1" applyAlignment="1">
      <alignment horizontal="centerContinuous"/>
    </xf>
    <xf numFmtId="0" fontId="40" fillId="0" borderId="0" xfId="0" applyFont="1" applyBorder="1" applyAlignment="1" applyProtection="1">
      <alignment horizontal="centerContinuous" vertical="center"/>
      <protection/>
    </xf>
    <xf numFmtId="0" fontId="49" fillId="18" borderId="11" xfId="0" applyFont="1" applyFill="1" applyBorder="1" applyAlignment="1" applyProtection="1">
      <alignment horizontal="left" vertical="center" indent="1"/>
      <protection/>
    </xf>
    <xf numFmtId="0" fontId="40" fillId="19" borderId="64" xfId="0" applyFont="1" applyFill="1" applyBorder="1" applyAlignment="1" applyProtection="1">
      <alignment horizontal="left" vertical="center"/>
      <protection hidden="1"/>
    </xf>
    <xf numFmtId="0" fontId="38" fillId="17" borderId="42" xfId="0" applyFont="1" applyFill="1" applyBorder="1" applyAlignment="1" applyProtection="1">
      <alignment horizontal="left"/>
      <protection/>
    </xf>
    <xf numFmtId="0" fontId="4" fillId="0" borderId="0" xfId="0" applyFont="1" applyFill="1" applyBorder="1" applyAlignment="1" applyProtection="1">
      <alignment/>
      <protection hidden="1"/>
    </xf>
    <xf numFmtId="0" fontId="4" fillId="0" borderId="0" xfId="0" applyFont="1" applyFill="1" applyBorder="1" applyAlignment="1" applyProtection="1">
      <alignment horizontal="center" vertical="center" wrapText="1"/>
      <protection/>
    </xf>
    <xf numFmtId="0" fontId="4" fillId="0" borderId="0" xfId="0" applyFont="1" applyFill="1" applyBorder="1" applyAlignment="1" applyProtection="1">
      <alignment vertical="top" wrapText="1"/>
      <protection hidden="1"/>
    </xf>
    <xf numFmtId="0" fontId="0" fillId="0" borderId="0" xfId="0" applyFont="1" applyBorder="1" applyAlignment="1" applyProtection="1">
      <alignment horizontal="left" vertical="top" wrapText="1"/>
      <protection/>
    </xf>
    <xf numFmtId="0" fontId="40" fillId="17" borderId="31" xfId="0" applyFont="1" applyFill="1" applyBorder="1" applyAlignment="1" applyProtection="1">
      <alignment horizontal="left" vertical="center" wrapText="1"/>
      <protection/>
    </xf>
    <xf numFmtId="0" fontId="40" fillId="17" borderId="24" xfId="0" applyFont="1" applyFill="1" applyBorder="1" applyAlignment="1" applyProtection="1">
      <alignment horizontal="center" vertical="center" wrapText="1"/>
      <protection/>
    </xf>
    <xf numFmtId="0" fontId="40" fillId="17" borderId="23" xfId="0" applyFont="1" applyFill="1" applyBorder="1" applyAlignment="1" applyProtection="1">
      <alignment horizontal="left" vertical="center" wrapText="1" indent="1"/>
      <protection/>
    </xf>
    <xf numFmtId="0" fontId="39" fillId="9" borderId="53" xfId="0" applyFont="1" applyFill="1" applyBorder="1" applyAlignment="1" applyProtection="1">
      <alignment horizontal="left" vertical="top" wrapText="1"/>
      <protection/>
    </xf>
    <xf numFmtId="0" fontId="39" fillId="9" borderId="23" xfId="0" applyFont="1" applyFill="1" applyBorder="1" applyAlignment="1" applyProtection="1">
      <alignment horizontal="left" vertical="top" wrapText="1"/>
      <protection/>
    </xf>
    <xf numFmtId="0" fontId="39" fillId="9" borderId="55" xfId="0" applyFont="1" applyFill="1" applyBorder="1" applyAlignment="1" applyProtection="1">
      <alignment horizontal="left" vertical="top" wrapText="1"/>
      <protection/>
    </xf>
    <xf numFmtId="0" fontId="39" fillId="16" borderId="53" xfId="0" applyFont="1" applyFill="1" applyBorder="1" applyAlignment="1" applyProtection="1">
      <alignment horizontal="left" vertical="top" wrapText="1"/>
      <protection/>
    </xf>
    <xf numFmtId="0" fontId="39" fillId="16" borderId="23" xfId="0" applyFont="1" applyFill="1" applyBorder="1" applyAlignment="1" applyProtection="1">
      <alignment horizontal="left" vertical="top" wrapText="1"/>
      <protection/>
    </xf>
    <xf numFmtId="0" fontId="39" fillId="17" borderId="24" xfId="0" applyFont="1" applyFill="1" applyBorder="1" applyAlignment="1" applyProtection="1">
      <alignment horizontal="left" vertical="center" indent="1"/>
      <protection/>
    </xf>
    <xf numFmtId="0" fontId="39" fillId="16" borderId="65" xfId="0" applyFont="1" applyFill="1" applyBorder="1" applyAlignment="1" applyProtection="1">
      <alignment horizontal="left" vertical="top" wrapText="1"/>
      <protection/>
    </xf>
    <xf numFmtId="0" fontId="39" fillId="16" borderId="66" xfId="0" applyFont="1" applyFill="1" applyBorder="1" applyAlignment="1" applyProtection="1">
      <alignment horizontal="left" vertical="top" wrapText="1"/>
      <protection/>
    </xf>
    <xf numFmtId="0" fontId="39" fillId="9" borderId="67" xfId="0" applyFont="1" applyFill="1" applyBorder="1" applyAlignment="1" applyProtection="1">
      <alignment horizontal="left" vertical="top" wrapText="1"/>
      <protection/>
    </xf>
    <xf numFmtId="0" fontId="39" fillId="3" borderId="23" xfId="0" applyFont="1" applyFill="1" applyBorder="1" applyAlignment="1" applyProtection="1">
      <alignment horizontal="left" vertical="top" wrapText="1"/>
      <protection/>
    </xf>
    <xf numFmtId="0" fontId="39" fillId="3" borderId="55" xfId="0" applyFont="1" applyFill="1" applyBorder="1" applyAlignment="1" applyProtection="1">
      <alignment horizontal="left" vertical="top" wrapText="1"/>
      <protection/>
    </xf>
    <xf numFmtId="0" fontId="39" fillId="16" borderId="16" xfId="0" applyFont="1" applyFill="1" applyBorder="1" applyAlignment="1" applyProtection="1">
      <alignment horizontal="left" vertical="top" wrapText="1"/>
      <protection/>
    </xf>
    <xf numFmtId="0" fontId="39" fillId="3" borderId="25" xfId="0" applyFont="1" applyFill="1" applyBorder="1" applyAlignment="1" applyProtection="1">
      <alignment horizontal="left" vertical="top" wrapText="1"/>
      <protection/>
    </xf>
    <xf numFmtId="0" fontId="39" fillId="9" borderId="25" xfId="0" applyFont="1" applyFill="1" applyBorder="1" applyAlignment="1" applyProtection="1">
      <alignment horizontal="left" vertical="top" wrapText="1"/>
      <protection/>
    </xf>
    <xf numFmtId="0" fontId="40" fillId="6" borderId="27" xfId="0" applyFont="1" applyFill="1" applyBorder="1" applyAlignment="1" applyProtection="1">
      <alignment horizontal="left" vertical="top" wrapText="1"/>
      <protection/>
    </xf>
    <xf numFmtId="0" fontId="39" fillId="8" borderId="23" xfId="0" applyFont="1" applyFill="1" applyBorder="1" applyAlignment="1" applyProtection="1">
      <alignment vertical="center" wrapText="1"/>
      <protection locked="0"/>
    </xf>
    <xf numFmtId="0" fontId="39" fillId="8" borderId="55" xfId="0" applyFont="1" applyFill="1" applyBorder="1" applyAlignment="1" applyProtection="1">
      <alignment vertical="center" wrapText="1"/>
      <protection locked="0"/>
    </xf>
    <xf numFmtId="0" fontId="39" fillId="8" borderId="65" xfId="0" applyFont="1" applyFill="1" applyBorder="1" applyAlignment="1" applyProtection="1">
      <alignment vertical="center" wrapText="1"/>
      <protection locked="0"/>
    </xf>
    <xf numFmtId="0" fontId="39" fillId="8" borderId="66" xfId="0" applyFont="1" applyFill="1" applyBorder="1" applyAlignment="1" applyProtection="1">
      <alignment vertical="center" wrapText="1"/>
      <protection locked="0"/>
    </xf>
    <xf numFmtId="0" fontId="39" fillId="8" borderId="67" xfId="0" applyFont="1" applyFill="1" applyBorder="1" applyAlignment="1" applyProtection="1">
      <alignment vertical="center" wrapText="1"/>
      <protection locked="0"/>
    </xf>
    <xf numFmtId="0" fontId="39" fillId="8" borderId="53" xfId="0" applyFont="1" applyFill="1" applyBorder="1" applyAlignment="1" applyProtection="1">
      <alignment vertical="center" wrapText="1"/>
      <protection locked="0"/>
    </xf>
    <xf numFmtId="0" fontId="44" fillId="18" borderId="29" xfId="0" applyFont="1" applyFill="1" applyBorder="1" applyAlignment="1" applyProtection="1">
      <alignment horizontal="center" vertical="center"/>
      <protection/>
    </xf>
    <xf numFmtId="0" fontId="49" fillId="18" borderId="15" xfId="0" applyFont="1" applyFill="1" applyBorder="1" applyAlignment="1" applyProtection="1">
      <alignment horizontal="left" vertical="center" indent="1"/>
      <protection/>
    </xf>
    <xf numFmtId="0" fontId="39" fillId="8" borderId="23" xfId="0" applyFont="1" applyFill="1" applyBorder="1" applyAlignment="1" applyProtection="1">
      <alignment horizontal="left" vertical="top" wrapText="1"/>
      <protection locked="0"/>
    </xf>
    <xf numFmtId="0" fontId="39" fillId="8" borderId="55" xfId="0" applyFont="1" applyFill="1" applyBorder="1" applyAlignment="1" applyProtection="1">
      <alignment horizontal="left" vertical="top" wrapText="1"/>
      <protection locked="0"/>
    </xf>
    <xf numFmtId="0" fontId="0" fillId="8" borderId="68" xfId="69" applyFont="1" applyFill="1" applyBorder="1" applyAlignment="1" applyProtection="1">
      <alignment horizontal="center" vertical="center" wrapText="1"/>
      <protection locked="0"/>
    </xf>
    <xf numFmtId="0" fontId="57" fillId="17" borderId="31" xfId="69" applyFont="1" applyFill="1" applyBorder="1" applyAlignment="1" applyProtection="1">
      <alignment horizontal="left" vertical="center" wrapText="1"/>
      <protection/>
    </xf>
    <xf numFmtId="0" fontId="46" fillId="17" borderId="31" xfId="69" applyFont="1" applyFill="1" applyBorder="1" applyAlignment="1" applyProtection="1">
      <alignment horizontal="left" vertical="center" wrapText="1"/>
      <protection/>
    </xf>
    <xf numFmtId="0" fontId="40" fillId="17" borderId="15" xfId="0" applyFont="1" applyFill="1" applyBorder="1" applyAlignment="1" applyProtection="1">
      <alignment horizontal="left" vertical="center" indent="1"/>
      <protection/>
    </xf>
    <xf numFmtId="0" fontId="40" fillId="8" borderId="23" xfId="0" applyFont="1" applyFill="1" applyBorder="1" applyAlignment="1" applyProtection="1">
      <alignment horizontal="left" vertical="center" wrapText="1"/>
      <protection locked="0"/>
    </xf>
    <xf numFmtId="0" fontId="40" fillId="8" borderId="14" xfId="0" applyFont="1" applyFill="1" applyBorder="1" applyAlignment="1" applyProtection="1">
      <alignment horizontal="left" vertical="center" wrapText="1"/>
      <protection locked="0"/>
    </xf>
    <xf numFmtId="0" fontId="0" fillId="0" borderId="0" xfId="0" applyFont="1" applyBorder="1" applyAlignment="1" applyProtection="1">
      <alignment horizontal="right"/>
      <protection/>
    </xf>
    <xf numFmtId="0" fontId="74" fillId="0" borderId="0" xfId="74" applyAlignment="1" applyProtection="1">
      <alignment/>
      <protection/>
    </xf>
    <xf numFmtId="0" fontId="4" fillId="18" borderId="16" xfId="0" applyFont="1" applyFill="1" applyBorder="1" applyAlignment="1" applyProtection="1">
      <alignment horizontal="left" vertical="center"/>
      <protection/>
    </xf>
    <xf numFmtId="0" fontId="41" fillId="0" borderId="0" xfId="0" applyFont="1" applyAlignment="1" applyProtection="1">
      <alignment/>
      <protection/>
    </xf>
    <xf numFmtId="0" fontId="0" fillId="16" borderId="24" xfId="69" applyFont="1" applyFill="1" applyBorder="1" applyAlignment="1" applyProtection="1">
      <alignment horizontal="left" vertical="center" wrapText="1"/>
      <protection/>
    </xf>
    <xf numFmtId="0" fontId="0" fillId="8" borderId="25" xfId="69" applyFill="1" applyBorder="1" applyAlignment="1" applyProtection="1">
      <alignment horizontal="left" vertical="center"/>
      <protection/>
    </xf>
    <xf numFmtId="0" fontId="0" fillId="0" borderId="24" xfId="69" applyFont="1" applyFill="1" applyBorder="1" applyAlignment="1" applyProtection="1">
      <alignment horizontal="left" vertical="center" wrapText="1"/>
      <protection/>
    </xf>
    <xf numFmtId="0" fontId="0" fillId="0" borderId="31" xfId="69" applyFont="1" applyFill="1" applyBorder="1" applyAlignment="1" applyProtection="1">
      <alignment horizontal="left" vertical="center" wrapText="1"/>
      <protection/>
    </xf>
    <xf numFmtId="0" fontId="0" fillId="0" borderId="25" xfId="69" applyFont="1" applyFill="1" applyBorder="1" applyAlignment="1" applyProtection="1">
      <alignment horizontal="left" vertical="center" wrapText="1"/>
      <protection/>
    </xf>
    <xf numFmtId="0" fontId="35" fillId="3" borderId="19" xfId="85" applyFont="1" applyFill="1" applyBorder="1" applyAlignment="1" applyProtection="1">
      <alignment horizontal="left"/>
      <protection locked="0"/>
    </xf>
    <xf numFmtId="0" fontId="0" fillId="8" borderId="24" xfId="69" applyFont="1" applyFill="1" applyBorder="1" applyAlignment="1" applyProtection="1">
      <alignment horizontal="left" vertical="center"/>
      <protection/>
    </xf>
    <xf numFmtId="0" fontId="0" fillId="8" borderId="31" xfId="69" applyFill="1" applyBorder="1" applyAlignment="1" applyProtection="1">
      <alignment horizontal="left" vertical="center"/>
      <protection/>
    </xf>
    <xf numFmtId="0" fontId="0" fillId="16" borderId="31" xfId="69" applyFont="1" applyFill="1" applyBorder="1" applyAlignment="1" applyProtection="1">
      <alignment horizontal="left" vertical="center" wrapText="1"/>
      <protection/>
    </xf>
    <xf numFmtId="0" fontId="0" fillId="16" borderId="25" xfId="69" applyFont="1" applyFill="1" applyBorder="1" applyAlignment="1" applyProtection="1">
      <alignment horizontal="left" vertical="center" wrapText="1"/>
      <protection/>
    </xf>
    <xf numFmtId="0" fontId="0" fillId="9" borderId="24" xfId="69" applyFont="1" applyFill="1" applyBorder="1" applyAlignment="1" applyProtection="1">
      <alignment horizontal="left" vertical="center" wrapText="1"/>
      <protection/>
    </xf>
    <xf numFmtId="0" fontId="0" fillId="9" borderId="31" xfId="69" applyFont="1" applyFill="1" applyBorder="1" applyAlignment="1" applyProtection="1">
      <alignment horizontal="left" vertical="center" wrapText="1"/>
      <protection/>
    </xf>
    <xf numFmtId="0" fontId="0" fillId="9" borderId="25" xfId="69" applyFont="1" applyFill="1" applyBorder="1" applyAlignment="1" applyProtection="1">
      <alignment horizontal="left" vertical="center" wrapText="1"/>
      <protection/>
    </xf>
    <xf numFmtId="0" fontId="2" fillId="17" borderId="31" xfId="69" applyFont="1" applyFill="1" applyBorder="1" applyAlignment="1" applyProtection="1">
      <alignment horizontal="left" vertical="center" wrapText="1"/>
      <protection/>
    </xf>
    <xf numFmtId="0" fontId="0" fillId="8" borderId="24" xfId="69" applyFont="1" applyFill="1" applyBorder="1" applyAlignment="1" applyProtection="1">
      <alignment horizontal="left" vertical="center" wrapText="1"/>
      <protection locked="0"/>
    </xf>
    <xf numFmtId="0" fontId="0" fillId="8" borderId="31" xfId="69" applyFill="1" applyBorder="1" applyAlignment="1" applyProtection="1">
      <alignment horizontal="left" vertical="center" wrapText="1"/>
      <protection locked="0"/>
    </xf>
    <xf numFmtId="0" fontId="0" fillId="8" borderId="25" xfId="69" applyFill="1" applyBorder="1" applyAlignment="1" applyProtection="1">
      <alignment horizontal="left" vertical="center" wrapText="1"/>
      <protection locked="0"/>
    </xf>
    <xf numFmtId="0" fontId="39" fillId="0" borderId="24" xfId="69" applyFont="1" applyFill="1" applyBorder="1" applyAlignment="1" applyProtection="1">
      <alignment horizontal="left" vertical="center" wrapText="1"/>
      <protection/>
    </xf>
    <xf numFmtId="0" fontId="2" fillId="17" borderId="31" xfId="69" applyFont="1" applyFill="1" applyBorder="1" applyAlignment="1" applyProtection="1">
      <alignment vertical="center" wrapText="1"/>
      <protection/>
    </xf>
    <xf numFmtId="0" fontId="0" fillId="0" borderId="24" xfId="69" applyFont="1" applyFill="1" applyBorder="1" applyAlignment="1" applyProtection="1">
      <alignment horizontal="left" vertical="center"/>
      <protection/>
    </xf>
    <xf numFmtId="0" fontId="0" fillId="0" borderId="31" xfId="69" applyFill="1" applyBorder="1" applyAlignment="1" applyProtection="1">
      <alignment horizontal="left" vertical="center"/>
      <protection/>
    </xf>
    <xf numFmtId="0" fontId="0" fillId="0" borderId="25" xfId="69" applyFill="1" applyBorder="1" applyAlignment="1" applyProtection="1">
      <alignment horizontal="left" vertical="center"/>
      <protection/>
    </xf>
    <xf numFmtId="0" fontId="1" fillId="0" borderId="31" xfId="69" applyFont="1" applyFill="1" applyBorder="1" applyAlignment="1" applyProtection="1">
      <alignment horizontal="left" vertical="center" wrapText="1"/>
      <protection/>
    </xf>
    <xf numFmtId="0" fontId="1" fillId="0" borderId="25" xfId="69" applyFont="1" applyFill="1" applyBorder="1" applyAlignment="1" applyProtection="1">
      <alignment horizontal="left" vertical="center" wrapText="1"/>
      <protection/>
    </xf>
    <xf numFmtId="0" fontId="26" fillId="18" borderId="29" xfId="69" applyFont="1" applyFill="1" applyBorder="1" applyAlignment="1" applyProtection="1">
      <alignment horizontal="center" vertical="center" wrapText="1"/>
      <protection/>
    </xf>
    <xf numFmtId="0" fontId="24" fillId="18" borderId="29" xfId="69" applyFont="1" applyFill="1" applyBorder="1" applyAlignment="1" applyProtection="1">
      <alignment horizontal="center" vertical="center"/>
      <protection/>
    </xf>
    <xf numFmtId="0" fontId="24" fillId="18" borderId="30" xfId="69" applyFont="1" applyFill="1" applyBorder="1" applyAlignment="1" applyProtection="1">
      <alignment horizontal="center" vertical="center"/>
      <protection/>
    </xf>
    <xf numFmtId="0" fontId="23" fillId="16" borderId="19" xfId="69" applyFont="1" applyFill="1" applyBorder="1" applyAlignment="1" applyProtection="1">
      <alignment horizontal="center" vertical="center" wrapText="1"/>
      <protection/>
    </xf>
    <xf numFmtId="0" fontId="15" fillId="16" borderId="19" xfId="69" applyFont="1" applyFill="1" applyBorder="1" applyAlignment="1" applyProtection="1">
      <alignment horizontal="center" vertical="center" wrapText="1"/>
      <protection/>
    </xf>
    <xf numFmtId="0" fontId="1" fillId="16" borderId="12" xfId="69" applyFont="1" applyFill="1" applyBorder="1" applyAlignment="1" applyProtection="1">
      <alignment horizontal="right" vertical="top"/>
      <protection/>
    </xf>
    <xf numFmtId="0" fontId="2" fillId="17" borderId="12" xfId="69" applyFont="1" applyFill="1" applyBorder="1" applyAlignment="1" applyProtection="1">
      <alignment horizontal="left" vertical="center" wrapText="1"/>
      <protection/>
    </xf>
    <xf numFmtId="0" fontId="0" fillId="0" borderId="24" xfId="69" applyFont="1" applyFill="1" applyBorder="1" applyAlignment="1" applyProtection="1">
      <alignment horizontal="left" vertical="center" wrapText="1"/>
      <protection/>
    </xf>
    <xf numFmtId="0" fontId="37" fillId="16" borderId="19" xfId="85" applyFont="1" applyFill="1" applyBorder="1" applyAlignment="1" applyProtection="1">
      <alignment horizontal="center" vertical="center" wrapText="1"/>
      <protection/>
    </xf>
    <xf numFmtId="0" fontId="37" fillId="16" borderId="12" xfId="85" applyFont="1" applyFill="1" applyBorder="1" applyAlignment="1" applyProtection="1">
      <alignment horizontal="center" vertical="center" wrapText="1"/>
      <protection/>
    </xf>
    <xf numFmtId="0" fontId="2" fillId="0" borderId="0" xfId="0" applyFont="1" applyFill="1" applyBorder="1" applyAlignment="1" applyProtection="1">
      <alignment/>
      <protection/>
    </xf>
    <xf numFmtId="0" fontId="0" fillId="0" borderId="14" xfId="0" applyFont="1" applyFill="1" applyBorder="1" applyAlignment="1" applyProtection="1">
      <alignment/>
      <protection/>
    </xf>
    <xf numFmtId="0" fontId="0" fillId="8" borderId="26" xfId="0" applyFill="1" applyBorder="1" applyAlignment="1" applyProtection="1">
      <alignment horizontal="left" vertical="center" wrapText="1"/>
      <protection locked="0"/>
    </xf>
    <xf numFmtId="0" fontId="0" fillId="8" borderId="27" xfId="0" applyFill="1" applyBorder="1" applyAlignment="1" applyProtection="1">
      <alignment horizontal="left" vertical="center" wrapText="1"/>
      <protection locked="0"/>
    </xf>
    <xf numFmtId="0" fontId="35" fillId="3" borderId="29" xfId="85" applyFont="1" applyFill="1" applyBorder="1" applyAlignment="1" applyProtection="1">
      <alignment horizontal="left"/>
      <protection locked="0"/>
    </xf>
    <xf numFmtId="0" fontId="0" fillId="19" borderId="22" xfId="0" applyFont="1" applyFill="1" applyBorder="1" applyAlignment="1" applyProtection="1">
      <alignment horizontal="left" vertical="center" wrapText="1"/>
      <protection/>
    </xf>
    <xf numFmtId="0" fontId="1" fillId="19" borderId="19" xfId="0" applyFont="1" applyFill="1" applyBorder="1" applyAlignment="1" applyProtection="1">
      <alignment horizontal="left" vertical="center" wrapText="1"/>
      <protection/>
    </xf>
    <xf numFmtId="0" fontId="1" fillId="19" borderId="62" xfId="0" applyFont="1" applyFill="1" applyBorder="1" applyAlignment="1" applyProtection="1">
      <alignment horizontal="left" vertical="center" wrapText="1"/>
      <protection/>
    </xf>
    <xf numFmtId="0" fontId="1" fillId="19" borderId="11" xfId="0" applyFont="1" applyFill="1" applyBorder="1" applyAlignment="1" applyProtection="1">
      <alignment horizontal="left" vertical="center" wrapText="1"/>
      <protection/>
    </xf>
    <xf numFmtId="0" fontId="1" fillId="19" borderId="0" xfId="0" applyFont="1" applyFill="1" applyBorder="1" applyAlignment="1" applyProtection="1">
      <alignment horizontal="left" vertical="center" wrapText="1"/>
      <protection/>
    </xf>
    <xf numFmtId="0" fontId="1" fillId="19" borderId="14" xfId="0" applyFont="1" applyFill="1" applyBorder="1" applyAlignment="1" applyProtection="1">
      <alignment horizontal="left" vertical="center" wrapText="1"/>
      <protection/>
    </xf>
    <xf numFmtId="0" fontId="1" fillId="19" borderId="15" xfId="0" applyFont="1" applyFill="1" applyBorder="1" applyAlignment="1" applyProtection="1">
      <alignment horizontal="left" vertical="center" wrapText="1"/>
      <protection/>
    </xf>
    <xf numFmtId="0" fontId="1" fillId="19" borderId="12" xfId="0" applyFont="1" applyFill="1" applyBorder="1" applyAlignment="1" applyProtection="1">
      <alignment horizontal="left" vertical="center" wrapText="1"/>
      <protection/>
    </xf>
    <xf numFmtId="0" fontId="1" fillId="19" borderId="16" xfId="0" applyFont="1" applyFill="1" applyBorder="1" applyAlignment="1" applyProtection="1">
      <alignment horizontal="left" vertical="center" wrapText="1"/>
      <protection/>
    </xf>
    <xf numFmtId="0" fontId="0" fillId="0" borderId="24" xfId="0" applyFont="1" applyFill="1" applyBorder="1" applyAlignment="1" applyProtection="1">
      <alignment horizontal="left" vertical="center" wrapText="1" indent="1"/>
      <protection/>
    </xf>
    <xf numFmtId="0" fontId="0" fillId="0" borderId="31" xfId="0" applyFont="1" applyFill="1" applyBorder="1" applyAlignment="1" applyProtection="1">
      <alignment horizontal="left" vertical="center" wrapText="1" indent="1"/>
      <protection/>
    </xf>
    <xf numFmtId="0" fontId="0" fillId="0" borderId="25" xfId="0" applyFont="1" applyFill="1" applyBorder="1" applyAlignment="1" applyProtection="1">
      <alignment horizontal="left" vertical="center" wrapText="1" indent="1"/>
      <protection/>
    </xf>
    <xf numFmtId="0" fontId="2" fillId="0" borderId="24" xfId="0" applyFont="1" applyFill="1" applyBorder="1" applyAlignment="1" applyProtection="1">
      <alignment horizontal="left" vertical="center" wrapText="1"/>
      <protection/>
    </xf>
    <xf numFmtId="0" fontId="2" fillId="0" borderId="25" xfId="0" applyFont="1" applyFill="1" applyBorder="1" applyAlignment="1" applyProtection="1">
      <alignment horizontal="left" vertical="center" wrapText="1"/>
      <protection/>
    </xf>
    <xf numFmtId="0" fontId="40" fillId="17" borderId="42" xfId="0" applyFont="1" applyFill="1" applyBorder="1" applyAlignment="1" applyProtection="1">
      <alignment horizontal="left" vertical="center"/>
      <protection/>
    </xf>
    <xf numFmtId="0" fontId="1" fillId="17" borderId="42" xfId="0" applyFont="1" applyFill="1" applyBorder="1" applyAlignment="1" applyProtection="1">
      <alignment horizontal="left" vertical="center"/>
      <protection/>
    </xf>
    <xf numFmtId="0" fontId="39" fillId="0" borderId="45" xfId="0" applyFont="1" applyFill="1" applyBorder="1" applyAlignment="1" applyProtection="1">
      <alignment horizontal="left" vertical="center" wrapText="1" indent="1"/>
      <protection/>
    </xf>
    <xf numFmtId="0" fontId="0" fillId="0" borderId="27" xfId="0" applyFont="1" applyFill="1" applyBorder="1" applyAlignment="1" applyProtection="1">
      <alignment horizontal="left" vertical="center" wrapText="1" indent="1"/>
      <protection/>
    </xf>
    <xf numFmtId="0" fontId="0" fillId="8" borderId="26" xfId="0" applyFill="1" applyBorder="1" applyAlignment="1" applyProtection="1">
      <alignment horizontal="left" vertical="top" wrapText="1"/>
      <protection locked="0"/>
    </xf>
    <xf numFmtId="0" fontId="0" fillId="8" borderId="45" xfId="0" applyFont="1" applyFill="1" applyBorder="1" applyAlignment="1" applyProtection="1">
      <alignment horizontal="left" vertical="top" wrapText="1"/>
      <protection locked="0"/>
    </xf>
    <xf numFmtId="0" fontId="0" fillId="8" borderId="27" xfId="0" applyFont="1" applyFill="1" applyBorder="1" applyAlignment="1" applyProtection="1">
      <alignment horizontal="left" vertical="top" wrapText="1"/>
      <protection locked="0"/>
    </xf>
    <xf numFmtId="0" fontId="39" fillId="8" borderId="26" xfId="0" applyFont="1" applyFill="1" applyBorder="1" applyAlignment="1" applyProtection="1">
      <alignment horizontal="left" vertical="top" wrapText="1"/>
      <protection locked="0"/>
    </xf>
    <xf numFmtId="0" fontId="0" fillId="8" borderId="45" xfId="0" applyFont="1" applyFill="1" applyBorder="1" applyAlignment="1" applyProtection="1">
      <alignment horizontal="left" vertical="top" wrapText="1"/>
      <protection locked="0"/>
    </xf>
    <xf numFmtId="0" fontId="0" fillId="8" borderId="27" xfId="0" applyFont="1" applyFill="1" applyBorder="1" applyAlignment="1" applyProtection="1">
      <alignment horizontal="left" vertical="top" wrapText="1"/>
      <protection locked="0"/>
    </xf>
    <xf numFmtId="0" fontId="39" fillId="8" borderId="24" xfId="0" applyFont="1" applyFill="1" applyBorder="1" applyAlignment="1" applyProtection="1">
      <alignment horizontal="left" vertical="center" wrapText="1"/>
      <protection locked="0"/>
    </xf>
    <xf numFmtId="0" fontId="0" fillId="8" borderId="31" xfId="0" applyFont="1" applyFill="1" applyBorder="1" applyAlignment="1" applyProtection="1">
      <alignment horizontal="left" vertical="center" wrapText="1"/>
      <protection locked="0"/>
    </xf>
    <xf numFmtId="0" fontId="0" fillId="8" borderId="25" xfId="0" applyFont="1" applyFill="1" applyBorder="1" applyAlignment="1" applyProtection="1">
      <alignment horizontal="left" vertical="center" wrapText="1"/>
      <protection locked="0"/>
    </xf>
    <xf numFmtId="0" fontId="0" fillId="8" borderId="24" xfId="0" applyFill="1" applyBorder="1" applyAlignment="1" applyProtection="1">
      <alignment horizontal="left" vertical="center" wrapText="1"/>
      <protection locked="0"/>
    </xf>
    <xf numFmtId="0" fontId="0" fillId="8" borderId="45" xfId="0" applyFont="1" applyFill="1" applyBorder="1" applyAlignment="1" applyProtection="1">
      <alignment horizontal="left" vertical="center" wrapText="1"/>
      <protection locked="0"/>
    </xf>
    <xf numFmtId="0" fontId="0" fillId="8" borderId="27" xfId="0" applyFont="1" applyFill="1" applyBorder="1" applyAlignment="1" applyProtection="1">
      <alignment horizontal="left" vertical="center" wrapText="1"/>
      <protection locked="0"/>
    </xf>
    <xf numFmtId="0" fontId="2" fillId="0" borderId="24" xfId="0" applyFont="1" applyFill="1" applyBorder="1" applyAlignment="1" applyProtection="1">
      <alignment vertical="center" wrapText="1"/>
      <protection/>
    </xf>
    <xf numFmtId="0" fontId="2" fillId="0" borderId="25" xfId="0" applyFont="1" applyFill="1" applyBorder="1" applyAlignment="1" applyProtection="1">
      <alignment vertical="center" wrapText="1"/>
      <protection/>
    </xf>
    <xf numFmtId="0" fontId="15" fillId="8" borderId="26" xfId="0" applyFont="1" applyFill="1" applyBorder="1" applyAlignment="1" applyProtection="1">
      <alignment horizontal="center" vertical="center"/>
      <protection locked="0"/>
    </xf>
    <xf numFmtId="0" fontId="15" fillId="8" borderId="27" xfId="0" applyFont="1" applyFill="1" applyBorder="1" applyAlignment="1" applyProtection="1">
      <alignment horizontal="center" vertical="center"/>
      <protection locked="0"/>
    </xf>
    <xf numFmtId="0" fontId="18" fillId="18" borderId="29" xfId="0" applyFont="1" applyFill="1" applyBorder="1" applyAlignment="1" applyProtection="1">
      <alignment horizontal="center" vertical="center"/>
      <protection/>
    </xf>
    <xf numFmtId="0" fontId="24" fillId="18" borderId="29" xfId="0" applyFont="1" applyFill="1" applyBorder="1" applyAlignment="1" applyProtection="1">
      <alignment horizontal="center" vertical="center"/>
      <protection/>
    </xf>
    <xf numFmtId="0" fontId="24" fillId="18" borderId="30" xfId="0" applyFont="1" applyFill="1" applyBorder="1" applyAlignment="1" applyProtection="1">
      <alignment horizontal="center" vertical="center"/>
      <protection/>
    </xf>
    <xf numFmtId="0" fontId="39" fillId="0" borderId="15" xfId="0" applyFont="1" applyFill="1" applyBorder="1" applyAlignment="1" applyProtection="1">
      <alignment horizontal="center" vertical="center" wrapText="1"/>
      <protection/>
    </xf>
    <xf numFmtId="0" fontId="0" fillId="0" borderId="16" xfId="0" applyFont="1" applyFill="1" applyBorder="1" applyAlignment="1" applyProtection="1">
      <alignment horizontal="center" vertical="center" wrapText="1"/>
      <protection/>
    </xf>
    <xf numFmtId="0" fontId="1" fillId="17" borderId="12" xfId="0" applyFont="1" applyFill="1" applyBorder="1" applyAlignment="1" applyProtection="1">
      <alignment horizontal="left" vertical="center" wrapText="1"/>
      <protection/>
    </xf>
    <xf numFmtId="0" fontId="2" fillId="0" borderId="31" xfId="0" applyFont="1" applyFill="1" applyBorder="1" applyAlignment="1" applyProtection="1">
      <alignment horizontal="left" vertical="center" wrapText="1"/>
      <protection/>
    </xf>
    <xf numFmtId="0" fontId="39" fillId="0" borderId="12" xfId="0" applyFont="1" applyFill="1" applyBorder="1" applyAlignment="1" applyProtection="1">
      <alignment horizontal="left" vertical="center" wrapText="1" indent="1"/>
      <protection/>
    </xf>
    <xf numFmtId="0" fontId="0" fillId="0" borderId="16" xfId="0" applyFont="1" applyFill="1" applyBorder="1" applyAlignment="1" applyProtection="1">
      <alignment horizontal="left" vertical="center" wrapText="1" indent="1"/>
      <protection/>
    </xf>
    <xf numFmtId="0" fontId="15" fillId="0" borderId="45" xfId="0" applyFont="1" applyFill="1" applyBorder="1" applyAlignment="1" applyProtection="1">
      <alignment horizontal="left" vertical="center" wrapText="1"/>
      <protection/>
    </xf>
    <xf numFmtId="0" fontId="2" fillId="0" borderId="27" xfId="0" applyFont="1" applyFill="1" applyBorder="1" applyAlignment="1" applyProtection="1">
      <alignment horizontal="left" vertical="center" wrapText="1"/>
      <protection/>
    </xf>
    <xf numFmtId="0" fontId="0" fillId="0" borderId="15" xfId="0" applyFont="1" applyFill="1" applyBorder="1" applyAlignment="1" applyProtection="1">
      <alignment horizontal="center" vertical="center" wrapText="1"/>
      <protection/>
    </xf>
    <xf numFmtId="0" fontId="39" fillId="8" borderId="41" xfId="0" applyFont="1" applyFill="1" applyBorder="1" applyAlignment="1" applyProtection="1">
      <alignment horizontal="center" vertical="center" wrapText="1"/>
      <protection locked="0"/>
    </xf>
    <xf numFmtId="0" fontId="0" fillId="8" borderId="34" xfId="0" applyFont="1" applyFill="1" applyBorder="1" applyAlignment="1" applyProtection="1">
      <alignment horizontal="center" vertical="center" wrapText="1"/>
      <protection locked="0"/>
    </xf>
    <xf numFmtId="0" fontId="0" fillId="8" borderId="31" xfId="0" applyFill="1" applyBorder="1" applyAlignment="1" applyProtection="1">
      <alignment horizontal="center" vertical="center" wrapText="1"/>
      <protection locked="0"/>
    </xf>
    <xf numFmtId="0" fontId="0" fillId="8" borderId="25" xfId="0" applyFill="1" applyBorder="1" applyAlignment="1" applyProtection="1">
      <alignment horizontal="center" vertical="center" wrapText="1"/>
      <protection locked="0"/>
    </xf>
    <xf numFmtId="0" fontId="38" fillId="0" borderId="24" xfId="0" applyFont="1" applyFill="1" applyBorder="1" applyAlignment="1" applyProtection="1">
      <alignment horizontal="center" vertical="center" wrapText="1"/>
      <protection/>
    </xf>
    <xf numFmtId="0" fontId="0" fillId="0" borderId="31" xfId="0" applyBorder="1" applyAlignment="1" applyProtection="1">
      <alignment/>
      <protection/>
    </xf>
    <xf numFmtId="0" fontId="0" fillId="0" borderId="25" xfId="0" applyBorder="1" applyAlignment="1" applyProtection="1">
      <alignment/>
      <protection/>
    </xf>
    <xf numFmtId="0" fontId="45" fillId="18" borderId="41" xfId="0" applyFont="1" applyFill="1" applyBorder="1" applyAlignment="1" applyProtection="1">
      <alignment horizontal="left" vertical="center" indent="2"/>
      <protection/>
    </xf>
    <xf numFmtId="0" fontId="0" fillId="0" borderId="42" xfId="0" applyBorder="1" applyAlignment="1" applyProtection="1">
      <alignment horizontal="left" vertical="center" indent="2"/>
      <protection/>
    </xf>
    <xf numFmtId="0" fontId="0" fillId="0" borderId="42" xfId="0" applyFont="1" applyBorder="1" applyAlignment="1" applyProtection="1">
      <alignment horizontal="left" vertical="center" indent="2"/>
      <protection/>
    </xf>
    <xf numFmtId="0" fontId="39" fillId="0" borderId="24"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8" borderId="11" xfId="0" applyFill="1" applyBorder="1" applyAlignment="1" applyProtection="1">
      <alignment horizontal="left" vertical="center" wrapText="1"/>
      <protection locked="0"/>
    </xf>
    <xf numFmtId="0" fontId="0" fillId="8" borderId="14" xfId="0" applyFont="1" applyFill="1" applyBorder="1" applyAlignment="1" applyProtection="1">
      <alignment horizontal="left" vertical="center" wrapText="1"/>
      <protection locked="0"/>
    </xf>
    <xf numFmtId="0" fontId="40" fillId="8" borderId="24" xfId="0" applyFont="1" applyFill="1" applyBorder="1" applyAlignment="1" applyProtection="1">
      <alignment horizontal="left" vertical="center" wrapText="1"/>
      <protection locked="0"/>
    </xf>
    <xf numFmtId="0" fontId="1" fillId="8" borderId="25" xfId="0" applyFont="1" applyFill="1" applyBorder="1" applyAlignment="1" applyProtection="1">
      <alignment horizontal="left" vertical="center" wrapText="1"/>
      <protection locked="0"/>
    </xf>
    <xf numFmtId="0" fontId="23" fillId="16" borderId="19" xfId="0" applyFont="1" applyFill="1" applyBorder="1" applyAlignment="1" applyProtection="1">
      <alignment horizontal="center" vertical="center" wrapText="1"/>
      <protection/>
    </xf>
    <xf numFmtId="0" fontId="15" fillId="16" borderId="19" xfId="0" applyFont="1" applyFill="1" applyBorder="1" applyAlignment="1" applyProtection="1">
      <alignment horizontal="center" vertical="center" wrapText="1"/>
      <protection/>
    </xf>
    <xf numFmtId="0" fontId="43" fillId="17" borderId="31" xfId="0" applyFont="1" applyFill="1" applyBorder="1" applyAlignment="1" applyProtection="1">
      <alignment horizontal="left" vertical="center" wrapText="1"/>
      <protection/>
    </xf>
    <xf numFmtId="0" fontId="18" fillId="17" borderId="31" xfId="0" applyFont="1" applyFill="1" applyBorder="1" applyAlignment="1" applyProtection="1">
      <alignment horizontal="left" vertical="center" wrapText="1"/>
      <protection/>
    </xf>
    <xf numFmtId="0" fontId="9" fillId="8" borderId="24" xfId="85" applyFill="1" applyBorder="1" applyAlignment="1" applyProtection="1">
      <alignment horizontal="center" vertical="center" wrapText="1"/>
      <protection locked="0"/>
    </xf>
    <xf numFmtId="0" fontId="9" fillId="8" borderId="31" xfId="85" applyFont="1" applyFill="1" applyBorder="1" applyAlignment="1" applyProtection="1">
      <alignment horizontal="center" vertical="center" wrapText="1"/>
      <protection locked="0"/>
    </xf>
    <xf numFmtId="0" fontId="9" fillId="8" borderId="25" xfId="85" applyFont="1" applyFill="1" applyBorder="1" applyAlignment="1" applyProtection="1">
      <alignment horizontal="center" vertical="center" wrapText="1"/>
      <protection locked="0"/>
    </xf>
    <xf numFmtId="0" fontId="1" fillId="16" borderId="12" xfId="0" applyFont="1" applyFill="1" applyBorder="1" applyAlignment="1" applyProtection="1">
      <alignment horizontal="right" vertical="top"/>
      <protection/>
    </xf>
    <xf numFmtId="0" fontId="0" fillId="0" borderId="15" xfId="0" applyBorder="1" applyAlignment="1" applyProtection="1">
      <alignment horizontal="center" wrapText="1"/>
      <protection/>
    </xf>
    <xf numFmtId="0" fontId="0" fillId="0" borderId="12" xfId="0" applyBorder="1" applyAlignment="1" applyProtection="1">
      <alignment horizontal="center" wrapText="1"/>
      <protection/>
    </xf>
    <xf numFmtId="0" fontId="0" fillId="8" borderId="69" xfId="0" applyFill="1" applyBorder="1" applyAlignment="1" applyProtection="1">
      <alignment horizontal="left" vertical="top" wrapText="1"/>
      <protection locked="0"/>
    </xf>
    <xf numFmtId="0" fontId="0" fillId="8" borderId="70" xfId="0" applyFill="1" applyBorder="1" applyAlignment="1" applyProtection="1">
      <alignment horizontal="left" vertical="top" wrapText="1"/>
      <protection locked="0"/>
    </xf>
    <xf numFmtId="0" fontId="0" fillId="8" borderId="71" xfId="0" applyFill="1" applyBorder="1" applyAlignment="1" applyProtection="1">
      <alignment horizontal="left" vertical="top" wrapText="1"/>
      <protection locked="0"/>
    </xf>
    <xf numFmtId="0" fontId="3" fillId="0" borderId="10" xfId="0" applyFont="1" applyFill="1" applyBorder="1" applyAlignment="1" applyProtection="1">
      <alignment horizontal="center" vertical="top"/>
      <protection/>
    </xf>
    <xf numFmtId="0" fontId="3" fillId="0" borderId="0" xfId="0" applyFont="1" applyFill="1" applyBorder="1" applyAlignment="1" applyProtection="1">
      <alignment horizontal="center" vertical="top"/>
      <protection/>
    </xf>
    <xf numFmtId="0" fontId="3" fillId="0" borderId="14" xfId="0" applyFont="1" applyFill="1" applyBorder="1" applyAlignment="1" applyProtection="1">
      <alignment horizontal="center" vertical="top"/>
      <protection/>
    </xf>
    <xf numFmtId="1" fontId="3" fillId="0" borderId="33" xfId="0" applyNumberFormat="1" applyFont="1" applyFill="1" applyBorder="1" applyAlignment="1" applyProtection="1">
      <alignment horizontal="center" vertical="center" wrapText="1"/>
      <protection/>
    </xf>
    <xf numFmtId="1" fontId="3" fillId="0" borderId="19" xfId="0" applyNumberFormat="1" applyFont="1" applyFill="1" applyBorder="1" applyAlignment="1" applyProtection="1">
      <alignment horizontal="center" vertical="center" wrapText="1"/>
      <protection/>
    </xf>
    <xf numFmtId="1" fontId="3" fillId="0" borderId="62" xfId="0" applyNumberFormat="1" applyFont="1" applyFill="1" applyBorder="1" applyAlignment="1" applyProtection="1">
      <alignment horizontal="center" vertical="center" wrapText="1"/>
      <protection/>
    </xf>
    <xf numFmtId="1" fontId="3" fillId="0" borderId="10" xfId="0" applyNumberFormat="1" applyFont="1" applyFill="1" applyBorder="1" applyAlignment="1" applyProtection="1">
      <alignment horizontal="center" vertical="center" wrapText="1"/>
      <protection/>
    </xf>
    <xf numFmtId="1" fontId="3" fillId="0" borderId="0" xfId="0" applyNumberFormat="1" applyFont="1" applyFill="1" applyBorder="1" applyAlignment="1" applyProtection="1">
      <alignment horizontal="center" vertical="center" wrapText="1"/>
      <protection/>
    </xf>
    <xf numFmtId="1" fontId="3" fillId="0" borderId="14" xfId="0" applyNumberFormat="1" applyFont="1" applyFill="1" applyBorder="1" applyAlignment="1" applyProtection="1">
      <alignment horizontal="center" vertical="center" wrapText="1"/>
      <protection/>
    </xf>
    <xf numFmtId="1" fontId="3" fillId="0" borderId="72" xfId="0" applyNumberFormat="1" applyFont="1" applyFill="1" applyBorder="1" applyAlignment="1" applyProtection="1">
      <alignment horizontal="center" vertical="center" wrapText="1"/>
      <protection/>
    </xf>
    <xf numFmtId="1" fontId="3" fillId="0" borderId="49" xfId="0" applyNumberFormat="1" applyFont="1" applyFill="1" applyBorder="1" applyAlignment="1" applyProtection="1">
      <alignment horizontal="center" vertical="center" wrapText="1"/>
      <protection/>
    </xf>
    <xf numFmtId="1" fontId="3" fillId="0" borderId="73" xfId="0" applyNumberFormat="1" applyFont="1" applyFill="1" applyBorder="1" applyAlignment="1" applyProtection="1">
      <alignment horizontal="center" vertical="center" wrapText="1"/>
      <protection/>
    </xf>
    <xf numFmtId="0" fontId="40" fillId="9" borderId="64" xfId="0" applyFont="1" applyFill="1" applyBorder="1" applyAlignment="1" applyProtection="1">
      <alignment horizontal="left" vertical="top" wrapText="1"/>
      <protection hidden="1"/>
    </xf>
    <xf numFmtId="0" fontId="1" fillId="9" borderId="29" xfId="0" applyFont="1" applyFill="1" applyBorder="1" applyAlignment="1" applyProtection="1">
      <alignment horizontal="left" vertical="top" wrapText="1"/>
      <protection hidden="1"/>
    </xf>
    <xf numFmtId="0" fontId="1" fillId="9" borderId="44" xfId="0" applyFont="1" applyFill="1" applyBorder="1" applyAlignment="1" applyProtection="1">
      <alignment horizontal="left" vertical="top" wrapText="1"/>
      <protection hidden="1"/>
    </xf>
    <xf numFmtId="0" fontId="1" fillId="9" borderId="10" xfId="0" applyFont="1" applyFill="1" applyBorder="1" applyAlignment="1" applyProtection="1">
      <alignment horizontal="left" vertical="top" wrapText="1"/>
      <protection hidden="1"/>
    </xf>
    <xf numFmtId="0" fontId="1" fillId="9" borderId="0" xfId="0" applyFont="1" applyFill="1" applyBorder="1" applyAlignment="1" applyProtection="1">
      <alignment horizontal="left" vertical="top" wrapText="1"/>
      <protection hidden="1"/>
    </xf>
    <xf numFmtId="0" fontId="1" fillId="9" borderId="21" xfId="0" applyFont="1" applyFill="1" applyBorder="1" applyAlignment="1" applyProtection="1">
      <alignment horizontal="left" vertical="top" wrapText="1"/>
      <protection hidden="1"/>
    </xf>
    <xf numFmtId="0" fontId="1" fillId="9" borderId="74" xfId="0" applyFont="1" applyFill="1" applyBorder="1" applyAlignment="1" applyProtection="1">
      <alignment horizontal="left" vertical="top" wrapText="1"/>
      <protection hidden="1"/>
    </xf>
    <xf numFmtId="0" fontId="1" fillId="9" borderId="13" xfId="0" applyFont="1" applyFill="1" applyBorder="1" applyAlignment="1" applyProtection="1">
      <alignment horizontal="left" vertical="top" wrapText="1"/>
      <protection hidden="1"/>
    </xf>
    <xf numFmtId="0" fontId="1" fillId="9" borderId="75" xfId="0" applyFont="1" applyFill="1" applyBorder="1" applyAlignment="1" applyProtection="1">
      <alignment horizontal="left" vertical="top" wrapText="1"/>
      <protection hidden="1"/>
    </xf>
    <xf numFmtId="0" fontId="39" fillId="8" borderId="76" xfId="0" applyFont="1" applyFill="1" applyBorder="1" applyAlignment="1" applyProtection="1">
      <alignment horizontal="left" vertical="top" wrapText="1"/>
      <protection locked="0"/>
    </xf>
    <xf numFmtId="0" fontId="0" fillId="8" borderId="19" xfId="0" applyFill="1" applyBorder="1" applyAlignment="1" applyProtection="1">
      <alignment horizontal="left" vertical="top" wrapText="1"/>
      <protection locked="0"/>
    </xf>
    <xf numFmtId="0" fontId="0" fillId="8" borderId="62" xfId="0" applyFill="1" applyBorder="1" applyAlignment="1" applyProtection="1">
      <alignment horizontal="left" vertical="top" wrapText="1"/>
      <protection locked="0"/>
    </xf>
    <xf numFmtId="0" fontId="0" fillId="8" borderId="47" xfId="0" applyFill="1" applyBorder="1" applyAlignment="1" applyProtection="1">
      <alignment horizontal="left" vertical="top" wrapText="1"/>
      <protection locked="0"/>
    </xf>
    <xf numFmtId="0" fontId="0" fillId="8" borderId="0" xfId="0" applyFill="1" applyBorder="1" applyAlignment="1" applyProtection="1">
      <alignment horizontal="left" vertical="top" wrapText="1"/>
      <protection locked="0"/>
    </xf>
    <xf numFmtId="0" fontId="0" fillId="8" borderId="14" xfId="0" applyFill="1" applyBorder="1" applyAlignment="1" applyProtection="1">
      <alignment horizontal="left" vertical="top" wrapText="1"/>
      <protection locked="0"/>
    </xf>
    <xf numFmtId="0" fontId="0" fillId="8" borderId="77" xfId="0" applyFill="1" applyBorder="1" applyAlignment="1" applyProtection="1">
      <alignment horizontal="left" vertical="top" wrapText="1"/>
      <protection locked="0"/>
    </xf>
    <xf numFmtId="0" fontId="0" fillId="8" borderId="78" xfId="0" applyFill="1" applyBorder="1" applyAlignment="1" applyProtection="1">
      <alignment horizontal="left" vertical="top" wrapText="1"/>
      <protection locked="0"/>
    </xf>
    <xf numFmtId="0" fontId="0" fillId="8" borderId="79" xfId="0" applyFill="1" applyBorder="1" applyAlignment="1" applyProtection="1">
      <alignment horizontal="left" vertical="top" wrapText="1"/>
      <protection locked="0"/>
    </xf>
    <xf numFmtId="0" fontId="0" fillId="8" borderId="80" xfId="0" applyFill="1" applyBorder="1" applyAlignment="1" applyProtection="1">
      <alignment horizontal="left" vertical="top" wrapText="1"/>
      <protection locked="0"/>
    </xf>
    <xf numFmtId="0" fontId="0" fillId="8" borderId="81" xfId="0" applyFill="1" applyBorder="1" applyAlignment="1" applyProtection="1">
      <alignment horizontal="left" vertical="top" wrapText="1"/>
      <protection locked="0"/>
    </xf>
    <xf numFmtId="0" fontId="0" fillId="8" borderId="82" xfId="0" applyFill="1" applyBorder="1" applyAlignment="1" applyProtection="1">
      <alignment horizontal="left" vertical="top" wrapText="1"/>
      <protection locked="0"/>
    </xf>
    <xf numFmtId="0" fontId="39" fillId="8" borderId="47" xfId="0" applyFont="1" applyFill="1" applyBorder="1" applyAlignment="1" applyProtection="1">
      <alignment horizontal="left" vertical="top" wrapText="1"/>
      <protection locked="0"/>
    </xf>
    <xf numFmtId="0" fontId="0" fillId="8" borderId="48" xfId="0" applyFill="1" applyBorder="1" applyAlignment="1" applyProtection="1">
      <alignment horizontal="left" vertical="top" wrapText="1"/>
      <protection locked="0"/>
    </xf>
    <xf numFmtId="0" fontId="0" fillId="8" borderId="12" xfId="0" applyFill="1" applyBorder="1" applyAlignment="1" applyProtection="1">
      <alignment horizontal="left" vertical="top" wrapText="1"/>
      <protection locked="0"/>
    </xf>
    <xf numFmtId="0" fontId="0" fillId="8" borderId="16" xfId="0" applyFill="1" applyBorder="1" applyAlignment="1" applyProtection="1">
      <alignment horizontal="left" vertical="top" wrapText="1"/>
      <protection locked="0"/>
    </xf>
    <xf numFmtId="0" fontId="0" fillId="8" borderId="59" xfId="0" applyFill="1" applyBorder="1" applyAlignment="1" applyProtection="1">
      <alignment horizontal="left" vertical="top" wrapText="1"/>
      <protection locked="0"/>
    </xf>
    <xf numFmtId="0" fontId="0" fillId="8" borderId="13" xfId="0" applyFill="1" applyBorder="1" applyAlignment="1" applyProtection="1">
      <alignment horizontal="left" vertical="top" wrapText="1"/>
      <protection locked="0"/>
    </xf>
    <xf numFmtId="0" fontId="0" fillId="8" borderId="17" xfId="0" applyFill="1" applyBorder="1" applyAlignment="1" applyProtection="1">
      <alignment horizontal="left" vertical="top" wrapText="1"/>
      <protection locked="0"/>
    </xf>
    <xf numFmtId="0" fontId="0" fillId="0" borderId="46" xfId="0" applyBorder="1" applyAlignment="1" applyProtection="1">
      <alignment horizontal="center" wrapText="1"/>
      <protection/>
    </xf>
    <xf numFmtId="0" fontId="39" fillId="0" borderId="47" xfId="0" applyFont="1" applyBorder="1" applyAlignment="1" applyProtection="1">
      <alignment horizontal="center" wrapText="1"/>
      <protection/>
    </xf>
    <xf numFmtId="0" fontId="0" fillId="0" borderId="0" xfId="0" applyBorder="1" applyAlignment="1" applyProtection="1">
      <alignment horizontal="center" wrapText="1"/>
      <protection/>
    </xf>
    <xf numFmtId="0" fontId="0" fillId="0" borderId="21" xfId="0" applyBorder="1" applyAlignment="1" applyProtection="1">
      <alignment horizontal="center" wrapText="1"/>
      <protection/>
    </xf>
    <xf numFmtId="0" fontId="39" fillId="0" borderId="10" xfId="0" applyFont="1" applyBorder="1" applyAlignment="1" applyProtection="1">
      <alignment horizontal="center" wrapText="1"/>
      <protection/>
    </xf>
    <xf numFmtId="0" fontId="0" fillId="0" borderId="48" xfId="0" applyBorder="1" applyAlignment="1" applyProtection="1">
      <alignment horizontal="center" wrapText="1"/>
      <protection/>
    </xf>
    <xf numFmtId="0" fontId="0" fillId="0" borderId="32" xfId="0" applyBorder="1" applyAlignment="1" applyProtection="1">
      <alignment horizontal="center" wrapText="1"/>
      <protection/>
    </xf>
    <xf numFmtId="0" fontId="39" fillId="0" borderId="47" xfId="0" applyFont="1" applyBorder="1" applyAlignment="1" applyProtection="1">
      <alignment horizontal="center"/>
      <protection/>
    </xf>
    <xf numFmtId="0" fontId="0" fillId="0" borderId="0" xfId="0" applyBorder="1" applyAlignment="1" applyProtection="1">
      <alignment horizontal="center"/>
      <protection/>
    </xf>
    <xf numFmtId="0" fontId="0" fillId="0" borderId="21" xfId="0" applyBorder="1" applyAlignment="1" applyProtection="1">
      <alignment horizontal="center"/>
      <protection/>
    </xf>
    <xf numFmtId="0" fontId="39" fillId="0" borderId="11" xfId="0" applyFont="1" applyBorder="1" applyAlignment="1" applyProtection="1">
      <alignment horizontal="center"/>
      <protection/>
    </xf>
    <xf numFmtId="0" fontId="0" fillId="0" borderId="83" xfId="0" applyBorder="1" applyAlignment="1" applyProtection="1">
      <alignment horizontal="center"/>
      <protection/>
    </xf>
    <xf numFmtId="0" fontId="0" fillId="0" borderId="84" xfId="0" applyBorder="1" applyAlignment="1" applyProtection="1">
      <alignment horizontal="center"/>
      <protection/>
    </xf>
    <xf numFmtId="0" fontId="0" fillId="0" borderId="85" xfId="0" applyBorder="1" applyAlignment="1" applyProtection="1">
      <alignment horizontal="center"/>
      <protection/>
    </xf>
    <xf numFmtId="0" fontId="3" fillId="8" borderId="0" xfId="0" applyFont="1" applyFill="1" applyBorder="1" applyAlignment="1" applyProtection="1">
      <alignment horizontal="center" vertical="center" wrapText="1"/>
      <protection locked="0"/>
    </xf>
    <xf numFmtId="0" fontId="0" fillId="8" borderId="0" xfId="0" applyFill="1" applyBorder="1" applyAlignment="1" applyProtection="1">
      <alignment horizontal="center" vertical="center" wrapText="1"/>
      <protection locked="0"/>
    </xf>
    <xf numFmtId="0" fontId="0" fillId="8" borderId="43" xfId="0" applyFill="1" applyBorder="1" applyAlignment="1" applyProtection="1">
      <alignment horizontal="center" vertical="center" wrapText="1"/>
      <protection locked="0"/>
    </xf>
    <xf numFmtId="0" fontId="1" fillId="0" borderId="33" xfId="0" applyFont="1" applyBorder="1" applyAlignment="1" applyProtection="1">
      <alignment horizontal="left" vertical="top" wrapText="1"/>
      <protection/>
    </xf>
    <xf numFmtId="0" fontId="1" fillId="0" borderId="86" xfId="0" applyFont="1" applyBorder="1" applyAlignment="1" applyProtection="1">
      <alignment horizontal="left" vertical="top" wrapText="1"/>
      <protection/>
    </xf>
    <xf numFmtId="0" fontId="1" fillId="0" borderId="10" xfId="0" applyFont="1" applyBorder="1" applyAlignment="1" applyProtection="1">
      <alignment horizontal="left" vertical="top" wrapText="1"/>
      <protection/>
    </xf>
    <xf numFmtId="0" fontId="1" fillId="0" borderId="87" xfId="0" applyFont="1" applyBorder="1" applyAlignment="1" applyProtection="1">
      <alignment horizontal="left" vertical="top" wrapText="1"/>
      <protection/>
    </xf>
    <xf numFmtId="0" fontId="39" fillId="0" borderId="88" xfId="0" applyFont="1" applyBorder="1" applyAlignment="1" applyProtection="1">
      <alignment horizontal="left" vertical="top" wrapText="1"/>
      <protection/>
    </xf>
    <xf numFmtId="0" fontId="2" fillId="0" borderId="89" xfId="0" applyFont="1" applyBorder="1" applyAlignment="1" applyProtection="1">
      <alignment horizontal="left" vertical="top" wrapText="1"/>
      <protection/>
    </xf>
    <xf numFmtId="0" fontId="2" fillId="0" borderId="10" xfId="0" applyFont="1" applyBorder="1" applyAlignment="1" applyProtection="1">
      <alignment horizontal="left" vertical="top" wrapText="1"/>
      <protection/>
    </xf>
    <xf numFmtId="0" fontId="2" fillId="0" borderId="87" xfId="0" applyFont="1" applyBorder="1" applyAlignment="1" applyProtection="1">
      <alignment horizontal="left" vertical="top" wrapText="1"/>
      <protection/>
    </xf>
    <xf numFmtId="0" fontId="2" fillId="0" borderId="90" xfId="0" applyFont="1" applyBorder="1" applyAlignment="1" applyProtection="1">
      <alignment horizontal="left" vertical="top" wrapText="1"/>
      <protection/>
    </xf>
    <xf numFmtId="0" fontId="2" fillId="0" borderId="91" xfId="0" applyFont="1" applyBorder="1" applyAlignment="1" applyProtection="1">
      <alignment horizontal="left" vertical="top" wrapText="1"/>
      <protection/>
    </xf>
    <xf numFmtId="0" fontId="0" fillId="8" borderId="92" xfId="0" applyFont="1" applyFill="1" applyBorder="1" applyAlignment="1" applyProtection="1">
      <alignment horizontal="center" shrinkToFit="1"/>
      <protection locked="0"/>
    </xf>
    <xf numFmtId="0" fontId="0" fillId="8" borderId="92" xfId="0" applyFill="1" applyBorder="1" applyAlignment="1" applyProtection="1">
      <alignment horizontal="center" shrinkToFit="1"/>
      <protection locked="0"/>
    </xf>
    <xf numFmtId="0" fontId="0" fillId="0" borderId="93" xfId="0" applyFont="1" applyBorder="1" applyAlignment="1" applyProtection="1">
      <alignment horizontal="center"/>
      <protection/>
    </xf>
    <xf numFmtId="0" fontId="0" fillId="0" borderId="84" xfId="0" applyFont="1" applyBorder="1" applyAlignment="1" applyProtection="1">
      <alignment horizontal="center"/>
      <protection/>
    </xf>
    <xf numFmtId="0" fontId="0" fillId="0" borderId="85" xfId="0" applyFont="1" applyBorder="1" applyAlignment="1" applyProtection="1">
      <alignment horizontal="center"/>
      <protection/>
    </xf>
    <xf numFmtId="0" fontId="39" fillId="8" borderId="43" xfId="0" applyFont="1" applyFill="1" applyBorder="1" applyAlignment="1" applyProtection="1">
      <alignment horizontal="center" shrinkToFit="1"/>
      <protection locked="0"/>
    </xf>
    <xf numFmtId="0" fontId="0" fillId="8" borderId="43" xfId="0" applyFill="1" applyBorder="1" applyAlignment="1" applyProtection="1">
      <alignment horizontal="center" shrinkToFit="1"/>
      <protection locked="0"/>
    </xf>
    <xf numFmtId="0" fontId="2" fillId="17" borderId="65" xfId="0" applyFont="1" applyFill="1" applyBorder="1" applyAlignment="1" applyProtection="1">
      <alignment horizontal="center" vertical="center" textRotation="180"/>
      <protection/>
    </xf>
    <xf numFmtId="0" fontId="1" fillId="17" borderId="56" xfId="0" applyFont="1" applyFill="1" applyBorder="1" applyAlignment="1" applyProtection="1">
      <alignment horizontal="center" vertical="center" textRotation="180"/>
      <protection/>
    </xf>
    <xf numFmtId="0" fontId="1" fillId="17" borderId="53" xfId="0" applyFont="1" applyFill="1" applyBorder="1" applyAlignment="1" applyProtection="1">
      <alignment horizontal="center" vertical="center" textRotation="180"/>
      <protection/>
    </xf>
    <xf numFmtId="0" fontId="40" fillId="17" borderId="0" xfId="0" applyFont="1" applyFill="1" applyBorder="1" applyAlignment="1" applyProtection="1">
      <alignment horizontal="center" vertical="top" wrapText="1"/>
      <protection hidden="1"/>
    </xf>
    <xf numFmtId="0" fontId="1" fillId="17" borderId="0" xfId="0" applyFont="1" applyFill="1" applyBorder="1" applyAlignment="1" applyProtection="1">
      <alignment horizontal="center" vertical="top" wrapText="1"/>
      <protection hidden="1"/>
    </xf>
    <xf numFmtId="1" fontId="0" fillId="8" borderId="43" xfId="0" applyNumberFormat="1" applyFill="1" applyBorder="1" applyAlignment="1" applyProtection="1">
      <alignment horizontal="center"/>
      <protection locked="0"/>
    </xf>
    <xf numFmtId="0" fontId="39" fillId="0" borderId="10" xfId="0" applyFont="1" applyBorder="1" applyAlignment="1" applyProtection="1">
      <alignment horizontal="left" vertical="top" wrapText="1"/>
      <protection/>
    </xf>
    <xf numFmtId="0" fontId="0" fillId="0" borderId="87" xfId="0" applyFont="1" applyBorder="1" applyAlignment="1" applyProtection="1">
      <alignment horizontal="left" vertical="top" wrapText="1"/>
      <protection/>
    </xf>
    <xf numFmtId="0" fontId="0" fillId="0" borderId="10" xfId="0" applyFont="1" applyBorder="1" applyAlignment="1" applyProtection="1">
      <alignment horizontal="left" vertical="top" wrapText="1"/>
      <protection/>
    </xf>
    <xf numFmtId="0" fontId="0" fillId="0" borderId="46" xfId="0" applyFont="1" applyBorder="1" applyAlignment="1" applyProtection="1">
      <alignment horizontal="left" vertical="top" wrapText="1"/>
      <protection/>
    </xf>
    <xf numFmtId="0" fontId="0" fillId="0" borderId="94" xfId="0" applyFont="1" applyBorder="1" applyAlignment="1" applyProtection="1">
      <alignment horizontal="left" vertical="top" wrapText="1"/>
      <protection/>
    </xf>
    <xf numFmtId="0" fontId="39" fillId="9" borderId="64" xfId="0" applyFont="1" applyFill="1" applyBorder="1" applyAlignment="1" applyProtection="1">
      <alignment horizontal="left" vertical="top" wrapText="1"/>
      <protection hidden="1"/>
    </xf>
    <xf numFmtId="0" fontId="0" fillId="9" borderId="29" xfId="0" applyFont="1" applyFill="1" applyBorder="1" applyAlignment="1" applyProtection="1">
      <alignment horizontal="left" vertical="top" wrapText="1"/>
      <protection hidden="1"/>
    </xf>
    <xf numFmtId="0" fontId="0" fillId="9" borderId="44" xfId="0" applyFont="1" applyFill="1" applyBorder="1" applyAlignment="1" applyProtection="1">
      <alignment horizontal="left" vertical="top" wrapText="1"/>
      <protection hidden="1"/>
    </xf>
    <xf numFmtId="0" fontId="0" fillId="9" borderId="10" xfId="0" applyFont="1" applyFill="1" applyBorder="1" applyAlignment="1" applyProtection="1">
      <alignment horizontal="left" vertical="top" wrapText="1"/>
      <protection hidden="1"/>
    </xf>
    <xf numFmtId="0" fontId="0" fillId="9" borderId="0" xfId="0" applyFont="1" applyFill="1" applyBorder="1" applyAlignment="1" applyProtection="1">
      <alignment horizontal="left" vertical="top" wrapText="1"/>
      <protection hidden="1"/>
    </xf>
    <xf numFmtId="0" fontId="0" fillId="9" borderId="21" xfId="0" applyFont="1" applyFill="1" applyBorder="1" applyAlignment="1" applyProtection="1">
      <alignment horizontal="left" vertical="top" wrapText="1"/>
      <protection hidden="1"/>
    </xf>
    <xf numFmtId="0" fontId="0" fillId="9" borderId="74" xfId="0" applyFont="1" applyFill="1" applyBorder="1" applyAlignment="1" applyProtection="1">
      <alignment horizontal="left" vertical="top" wrapText="1"/>
      <protection hidden="1"/>
    </xf>
    <xf numFmtId="0" fontId="0" fillId="9" borderId="13" xfId="0" applyFont="1" applyFill="1" applyBorder="1" applyAlignment="1" applyProtection="1">
      <alignment horizontal="left" vertical="top" wrapText="1"/>
      <protection hidden="1"/>
    </xf>
    <xf numFmtId="0" fontId="0" fillId="9" borderId="75" xfId="0" applyFont="1" applyFill="1" applyBorder="1" applyAlignment="1" applyProtection="1">
      <alignment horizontal="left" vertical="top" wrapText="1"/>
      <protection hidden="1"/>
    </xf>
    <xf numFmtId="0" fontId="39" fillId="8" borderId="10" xfId="0" applyFont="1" applyFill="1" applyBorder="1" applyAlignment="1" applyProtection="1">
      <alignment horizontal="left" vertical="top" wrapText="1"/>
      <protection hidden="1"/>
    </xf>
    <xf numFmtId="0" fontId="1" fillId="8" borderId="0" xfId="0" applyFont="1" applyFill="1" applyBorder="1" applyAlignment="1" applyProtection="1">
      <alignment horizontal="left" vertical="top" wrapText="1"/>
      <protection hidden="1"/>
    </xf>
    <xf numFmtId="0" fontId="1" fillId="8" borderId="21" xfId="0" applyFont="1" applyFill="1" applyBorder="1" applyAlignment="1" applyProtection="1">
      <alignment horizontal="left" vertical="top" wrapText="1"/>
      <protection hidden="1"/>
    </xf>
    <xf numFmtId="0" fontId="1" fillId="8" borderId="10" xfId="0" applyFont="1" applyFill="1" applyBorder="1" applyAlignment="1" applyProtection="1">
      <alignment horizontal="left" vertical="top" wrapText="1"/>
      <protection hidden="1"/>
    </xf>
    <xf numFmtId="0" fontId="39" fillId="16" borderId="10" xfId="0" applyFont="1" applyFill="1" applyBorder="1" applyAlignment="1" applyProtection="1">
      <alignment horizontal="left" vertical="top" wrapText="1"/>
      <protection hidden="1"/>
    </xf>
    <xf numFmtId="0" fontId="0" fillId="16" borderId="0" xfId="0" applyFont="1" applyFill="1" applyBorder="1" applyAlignment="1" applyProtection="1">
      <alignment horizontal="left" vertical="top" wrapText="1"/>
      <protection hidden="1"/>
    </xf>
    <xf numFmtId="0" fontId="0" fillId="16" borderId="21" xfId="0" applyFont="1" applyFill="1" applyBorder="1" applyAlignment="1" applyProtection="1">
      <alignment horizontal="left" vertical="top" wrapText="1"/>
      <protection hidden="1"/>
    </xf>
    <xf numFmtId="0" fontId="0" fillId="16" borderId="10" xfId="0" applyFont="1" applyFill="1" applyBorder="1" applyAlignment="1" applyProtection="1">
      <alignment horizontal="left" vertical="top" wrapText="1"/>
      <protection hidden="1"/>
    </xf>
    <xf numFmtId="0" fontId="0" fillId="16" borderId="74" xfId="0" applyFont="1" applyFill="1" applyBorder="1" applyAlignment="1" applyProtection="1">
      <alignment horizontal="left" vertical="top" wrapText="1"/>
      <protection hidden="1"/>
    </xf>
    <xf numFmtId="0" fontId="0" fillId="16" borderId="13" xfId="0" applyFont="1" applyFill="1" applyBorder="1" applyAlignment="1" applyProtection="1">
      <alignment horizontal="left" vertical="top" wrapText="1"/>
      <protection hidden="1"/>
    </xf>
    <xf numFmtId="0" fontId="0" fillId="16" borderId="75" xfId="0" applyFont="1" applyFill="1" applyBorder="1" applyAlignment="1" applyProtection="1">
      <alignment horizontal="left" vertical="top" wrapText="1"/>
      <protection hidden="1"/>
    </xf>
    <xf numFmtId="0" fontId="0" fillId="8" borderId="7" xfId="0" applyFont="1" applyFill="1" applyBorder="1" applyAlignment="1" applyProtection="1">
      <alignment horizontal="left" vertical="top" wrapText="1"/>
      <protection locked="0"/>
    </xf>
    <xf numFmtId="0" fontId="0" fillId="8" borderId="7" xfId="0" applyFont="1" applyFill="1" applyBorder="1" applyAlignment="1" applyProtection="1">
      <alignment horizontal="left" vertical="top" wrapText="1"/>
      <protection locked="0"/>
    </xf>
    <xf numFmtId="0" fontId="0" fillId="8" borderId="95" xfId="0" applyFont="1" applyFill="1" applyBorder="1" applyAlignment="1" applyProtection="1">
      <alignment horizontal="left" vertical="top" wrapText="1"/>
      <protection locked="0"/>
    </xf>
    <xf numFmtId="0" fontId="0" fillId="0" borderId="96" xfId="0" applyBorder="1" applyAlignment="1" applyProtection="1">
      <alignment horizontal="left" vertical="top" wrapText="1"/>
      <protection/>
    </xf>
    <xf numFmtId="0" fontId="0" fillId="0" borderId="7" xfId="0" applyFont="1" applyBorder="1" applyAlignment="1" applyProtection="1">
      <alignment horizontal="left" vertical="top" wrapText="1"/>
      <protection/>
    </xf>
    <xf numFmtId="0" fontId="0" fillId="0" borderId="96" xfId="0" applyFont="1" applyBorder="1" applyAlignment="1" applyProtection="1">
      <alignment horizontal="left" vertical="top" wrapText="1"/>
      <protection/>
    </xf>
    <xf numFmtId="0" fontId="0" fillId="0" borderId="97" xfId="0" applyFont="1" applyBorder="1" applyAlignment="1" applyProtection="1">
      <alignment horizontal="left" vertical="top" wrapText="1"/>
      <protection/>
    </xf>
    <xf numFmtId="0" fontId="0" fillId="0" borderId="98" xfId="0" applyFont="1" applyBorder="1" applyAlignment="1" applyProtection="1">
      <alignment horizontal="left" vertical="top" wrapText="1"/>
      <protection/>
    </xf>
    <xf numFmtId="0" fontId="39" fillId="17" borderId="99" xfId="0" applyFont="1" applyFill="1" applyBorder="1" applyAlignment="1" applyProtection="1">
      <alignment horizontal="center" vertical="center" textRotation="180"/>
      <protection/>
    </xf>
    <xf numFmtId="0" fontId="0" fillId="17" borderId="56" xfId="0" applyFill="1" applyBorder="1" applyAlignment="1" applyProtection="1">
      <alignment horizontal="center" vertical="center" textRotation="180"/>
      <protection/>
    </xf>
    <xf numFmtId="0" fontId="0" fillId="17" borderId="67" xfId="0" applyFill="1" applyBorder="1" applyAlignment="1" applyProtection="1">
      <alignment horizontal="center" vertical="center" textRotation="180"/>
      <protection/>
    </xf>
    <xf numFmtId="0" fontId="39" fillId="0" borderId="100" xfId="0" applyFont="1" applyFill="1" applyBorder="1" applyAlignment="1" applyProtection="1">
      <alignment horizontal="left" vertical="top" wrapText="1"/>
      <protection/>
    </xf>
    <xf numFmtId="0" fontId="0" fillId="0" borderId="101" xfId="0" applyFill="1" applyBorder="1" applyAlignment="1" applyProtection="1">
      <alignment horizontal="left" vertical="top" wrapText="1"/>
      <protection/>
    </xf>
    <xf numFmtId="0" fontId="2" fillId="17" borderId="56" xfId="0" applyFont="1" applyFill="1" applyBorder="1" applyAlignment="1" applyProtection="1">
      <alignment horizontal="center" vertical="center" textRotation="180"/>
      <protection/>
    </xf>
    <xf numFmtId="0" fontId="2" fillId="17" borderId="53" xfId="0" applyFont="1" applyFill="1" applyBorder="1" applyAlignment="1" applyProtection="1">
      <alignment horizontal="center" vertical="center" textRotation="180"/>
      <protection/>
    </xf>
    <xf numFmtId="0" fontId="47" fillId="8" borderId="0" xfId="0" applyFont="1" applyFill="1" applyBorder="1" applyAlignment="1" applyProtection="1">
      <alignment horizontal="center" vertical="center" wrapText="1"/>
      <protection locked="0"/>
    </xf>
    <xf numFmtId="0" fontId="2" fillId="0" borderId="102" xfId="0" applyFont="1" applyBorder="1" applyAlignment="1" applyProtection="1">
      <alignment horizontal="left" vertical="top" wrapText="1"/>
      <protection/>
    </xf>
    <xf numFmtId="0" fontId="2" fillId="0" borderId="103" xfId="0" applyFont="1" applyBorder="1" applyAlignment="1" applyProtection="1">
      <alignment horizontal="left" vertical="top" wrapText="1"/>
      <protection/>
    </xf>
    <xf numFmtId="0" fontId="2" fillId="0" borderId="104" xfId="0" applyFont="1" applyBorder="1" applyAlignment="1" applyProtection="1">
      <alignment horizontal="left" vertical="top" wrapText="1"/>
      <protection/>
    </xf>
    <xf numFmtId="0" fontId="2" fillId="0" borderId="105" xfId="0" applyFont="1" applyBorder="1" applyAlignment="1" applyProtection="1">
      <alignment horizontal="left" vertical="top" wrapText="1"/>
      <protection/>
    </xf>
    <xf numFmtId="0" fontId="2" fillId="0" borderId="106" xfId="0" applyFont="1" applyBorder="1" applyAlignment="1" applyProtection="1">
      <alignment horizontal="left" vertical="top" wrapText="1"/>
      <protection/>
    </xf>
    <xf numFmtId="0" fontId="2" fillId="0" borderId="107" xfId="0" applyFont="1" applyBorder="1" applyAlignment="1" applyProtection="1">
      <alignment horizontal="left" vertical="top" wrapText="1"/>
      <protection/>
    </xf>
    <xf numFmtId="0" fontId="0" fillId="0" borderId="33" xfId="0" applyFont="1" applyBorder="1" applyAlignment="1" applyProtection="1">
      <alignment horizontal="center" vertical="center" wrapText="1"/>
      <protection/>
    </xf>
    <xf numFmtId="0" fontId="0" fillId="0" borderId="19" xfId="0" applyFont="1" applyBorder="1" applyAlignment="1" applyProtection="1">
      <alignment horizontal="center" vertical="center" wrapText="1"/>
      <protection/>
    </xf>
    <xf numFmtId="0" fontId="0" fillId="0" borderId="62" xfId="0" applyFont="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14" xfId="0" applyFont="1" applyBorder="1" applyAlignment="1" applyProtection="1">
      <alignment horizontal="center" vertical="center" wrapText="1"/>
      <protection/>
    </xf>
    <xf numFmtId="0" fontId="0" fillId="0" borderId="46" xfId="0" applyFont="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0" fillId="0" borderId="16" xfId="0" applyFont="1" applyBorder="1" applyAlignment="1" applyProtection="1">
      <alignment horizontal="center" vertical="center" wrapText="1"/>
      <protection/>
    </xf>
    <xf numFmtId="0" fontId="39" fillId="8" borderId="108" xfId="0" applyFont="1" applyFill="1" applyBorder="1" applyAlignment="1" applyProtection="1">
      <alignment horizontal="left" vertical="top" wrapText="1"/>
      <protection locked="0"/>
    </xf>
    <xf numFmtId="0" fontId="0" fillId="8" borderId="108" xfId="0" applyFill="1" applyBorder="1" applyAlignment="1" applyProtection="1">
      <alignment horizontal="left" vertical="top" wrapText="1"/>
      <protection locked="0"/>
    </xf>
    <xf numFmtId="0" fontId="0" fillId="8" borderId="109" xfId="0" applyFill="1" applyBorder="1" applyAlignment="1" applyProtection="1">
      <alignment horizontal="left" vertical="top" wrapText="1"/>
      <protection locked="0"/>
    </xf>
    <xf numFmtId="0" fontId="1" fillId="0" borderId="96" xfId="0" applyFont="1" applyBorder="1" applyAlignment="1" applyProtection="1">
      <alignment horizontal="left" vertical="top" wrapText="1"/>
      <protection/>
    </xf>
    <xf numFmtId="0" fontId="1" fillId="0" borderId="7" xfId="0" applyFont="1" applyBorder="1" applyAlignment="1" applyProtection="1">
      <alignment horizontal="left" vertical="top" wrapText="1"/>
      <protection/>
    </xf>
    <xf numFmtId="0" fontId="1" fillId="0" borderId="97" xfId="0" applyFont="1" applyBorder="1" applyAlignment="1" applyProtection="1">
      <alignment horizontal="left" vertical="top" wrapText="1"/>
      <protection/>
    </xf>
    <xf numFmtId="0" fontId="1" fillId="0" borderId="98" xfId="0" applyFont="1" applyBorder="1" applyAlignment="1" applyProtection="1">
      <alignment horizontal="left" vertical="top" wrapText="1"/>
      <protection/>
    </xf>
    <xf numFmtId="0" fontId="0" fillId="0" borderId="0" xfId="0" applyFill="1" applyAlignment="1" applyProtection="1">
      <alignment wrapText="1"/>
      <protection/>
    </xf>
    <xf numFmtId="0" fontId="1" fillId="17" borderId="67" xfId="0" applyFont="1" applyFill="1" applyBorder="1" applyAlignment="1" applyProtection="1">
      <alignment horizontal="center" vertical="center" textRotation="180"/>
      <protection/>
    </xf>
    <xf numFmtId="0" fontId="39" fillId="17" borderId="31" xfId="0" applyFont="1" applyFill="1" applyBorder="1" applyAlignment="1" applyProtection="1">
      <alignment horizontal="center" vertical="center" wrapText="1"/>
      <protection/>
    </xf>
    <xf numFmtId="0" fontId="0" fillId="17" borderId="25" xfId="0" applyFont="1" applyFill="1" applyBorder="1" applyAlignment="1" applyProtection="1">
      <alignment horizontal="center" vertical="center" wrapText="1"/>
      <protection/>
    </xf>
    <xf numFmtId="0" fontId="39" fillId="17" borderId="24" xfId="0" applyFont="1" applyFill="1" applyBorder="1" applyAlignment="1" applyProtection="1">
      <alignment horizontal="center" vertical="center" wrapText="1"/>
      <protection/>
    </xf>
    <xf numFmtId="15" fontId="0" fillId="8" borderId="24" xfId="0" applyNumberFormat="1" applyFill="1" applyBorder="1" applyAlignment="1" applyProtection="1">
      <alignment horizontal="center" vertical="center" wrapText="1"/>
      <protection locked="0"/>
    </xf>
    <xf numFmtId="15" fontId="0" fillId="8" borderId="25" xfId="0" applyNumberFormat="1" applyFont="1" applyFill="1" applyBorder="1" applyAlignment="1" applyProtection="1">
      <alignment horizontal="center" vertical="center" wrapText="1"/>
      <protection locked="0"/>
    </xf>
    <xf numFmtId="0" fontId="39" fillId="0" borderId="110" xfId="0" applyFont="1" applyBorder="1" applyAlignment="1" applyProtection="1">
      <alignment horizontal="left" vertical="top" wrapText="1"/>
      <protection/>
    </xf>
    <xf numFmtId="0" fontId="0" fillId="0" borderId="111" xfId="0" applyFont="1" applyBorder="1" applyAlignment="1" applyProtection="1">
      <alignment horizontal="left" vertical="top" wrapText="1"/>
      <protection/>
    </xf>
    <xf numFmtId="0" fontId="39" fillId="8" borderId="7" xfId="0" applyFont="1" applyFill="1" applyBorder="1" applyAlignment="1" applyProtection="1">
      <alignment horizontal="left" vertical="top" wrapText="1"/>
      <protection locked="0"/>
    </xf>
    <xf numFmtId="0" fontId="0" fillId="8" borderId="7" xfId="0" applyFill="1" applyBorder="1" applyAlignment="1" applyProtection="1">
      <alignment horizontal="left" vertical="top" wrapText="1"/>
      <protection locked="0"/>
    </xf>
    <xf numFmtId="0" fontId="0" fillId="8" borderId="95" xfId="0" applyFill="1" applyBorder="1" applyAlignment="1" applyProtection="1">
      <alignment horizontal="left" vertical="top" wrapText="1"/>
      <protection locked="0"/>
    </xf>
    <xf numFmtId="0" fontId="0" fillId="8" borderId="98" xfId="0" applyFill="1" applyBorder="1" applyAlignment="1" applyProtection="1">
      <alignment horizontal="left" vertical="top" wrapText="1"/>
      <protection locked="0"/>
    </xf>
    <xf numFmtId="0" fontId="0" fillId="8" borderId="112" xfId="0" applyFill="1" applyBorder="1" applyAlignment="1" applyProtection="1">
      <alignment horizontal="left" vertical="top" wrapText="1"/>
      <protection locked="0"/>
    </xf>
    <xf numFmtId="0" fontId="39" fillId="8" borderId="113" xfId="0" applyFont="1" applyFill="1" applyBorder="1" applyAlignment="1" applyProtection="1">
      <alignment horizontal="left" vertical="top" wrapText="1"/>
      <protection locked="0"/>
    </xf>
    <xf numFmtId="0" fontId="0" fillId="8" borderId="113" xfId="0" applyFill="1" applyBorder="1" applyAlignment="1" applyProtection="1">
      <alignment horizontal="left" vertical="top" wrapText="1"/>
      <protection locked="0"/>
    </xf>
    <xf numFmtId="0" fontId="0" fillId="8" borderId="114" xfId="0" applyFill="1" applyBorder="1" applyAlignment="1" applyProtection="1">
      <alignment horizontal="left" vertical="top" wrapText="1"/>
      <protection locked="0"/>
    </xf>
    <xf numFmtId="0" fontId="0" fillId="8" borderId="7" xfId="0" applyFont="1" applyFill="1" applyBorder="1" applyAlignment="1" applyProtection="1">
      <alignment horizontal="left" vertical="top" wrapText="1"/>
      <protection locked="0"/>
    </xf>
    <xf numFmtId="0" fontId="0" fillId="8" borderId="95" xfId="0" applyFont="1" applyFill="1" applyBorder="1" applyAlignment="1" applyProtection="1">
      <alignment horizontal="left" vertical="top" wrapText="1"/>
      <protection locked="0"/>
    </xf>
    <xf numFmtId="0" fontId="0" fillId="8" borderId="115" xfId="0" applyFont="1" applyFill="1" applyBorder="1" applyAlignment="1" applyProtection="1">
      <alignment horizontal="left" vertical="top" wrapText="1"/>
      <protection locked="0"/>
    </xf>
    <xf numFmtId="0" fontId="0" fillId="8" borderId="116" xfId="0" applyFont="1" applyFill="1" applyBorder="1" applyAlignment="1" applyProtection="1">
      <alignment horizontal="left" vertical="top" wrapText="1"/>
      <protection locked="0"/>
    </xf>
    <xf numFmtId="0" fontId="51" fillId="9" borderId="64" xfId="0" applyFont="1" applyFill="1" applyBorder="1" applyAlignment="1" applyProtection="1">
      <alignment horizontal="left" vertical="top" wrapText="1"/>
      <protection hidden="1"/>
    </xf>
    <xf numFmtId="0" fontId="52" fillId="9" borderId="29" xfId="0" applyFont="1" applyFill="1" applyBorder="1" applyAlignment="1" applyProtection="1">
      <alignment horizontal="left" vertical="top" wrapText="1"/>
      <protection hidden="1"/>
    </xf>
    <xf numFmtId="0" fontId="52" fillId="9" borderId="44" xfId="0" applyFont="1" applyFill="1" applyBorder="1" applyAlignment="1" applyProtection="1">
      <alignment horizontal="left" vertical="top" wrapText="1"/>
      <protection hidden="1"/>
    </xf>
    <xf numFmtId="0" fontId="52" fillId="9" borderId="10" xfId="0" applyFont="1" applyFill="1" applyBorder="1" applyAlignment="1" applyProtection="1">
      <alignment horizontal="left" vertical="top" wrapText="1"/>
      <protection hidden="1"/>
    </xf>
    <xf numFmtId="0" fontId="52" fillId="9" borderId="0" xfId="0" applyFont="1" applyFill="1" applyBorder="1" applyAlignment="1" applyProtection="1">
      <alignment horizontal="left" vertical="top" wrapText="1"/>
      <protection hidden="1"/>
    </xf>
    <xf numFmtId="0" fontId="52" fillId="9" borderId="21" xfId="0" applyFont="1" applyFill="1" applyBorder="1" applyAlignment="1" applyProtection="1">
      <alignment horizontal="left" vertical="top" wrapText="1"/>
      <protection hidden="1"/>
    </xf>
    <xf numFmtId="0" fontId="52" fillId="9" borderId="74" xfId="0" applyFont="1" applyFill="1" applyBorder="1" applyAlignment="1" applyProtection="1">
      <alignment horizontal="left" vertical="top" wrapText="1"/>
      <protection hidden="1"/>
    </xf>
    <xf numFmtId="0" fontId="52" fillId="9" borderId="13" xfId="0" applyFont="1" applyFill="1" applyBorder="1" applyAlignment="1" applyProtection="1">
      <alignment horizontal="left" vertical="top" wrapText="1"/>
      <protection hidden="1"/>
    </xf>
    <xf numFmtId="0" fontId="52" fillId="9" borderId="75" xfId="0" applyFont="1" applyFill="1" applyBorder="1" applyAlignment="1" applyProtection="1">
      <alignment horizontal="left" vertical="top" wrapText="1"/>
      <protection hidden="1"/>
    </xf>
    <xf numFmtId="0" fontId="0" fillId="0" borderId="0" xfId="0" applyFont="1" applyAlignment="1" applyProtection="1">
      <alignment/>
      <protection/>
    </xf>
    <xf numFmtId="0" fontId="40" fillId="0" borderId="0" xfId="0" applyFont="1" applyAlignment="1" applyProtection="1">
      <alignment horizontal="center"/>
      <protection/>
    </xf>
    <xf numFmtId="0" fontId="39" fillId="0" borderId="0" xfId="0" applyFont="1" applyAlignment="1" applyProtection="1">
      <alignment horizontal="center" vertical="top"/>
      <protection/>
    </xf>
    <xf numFmtId="0" fontId="1" fillId="8" borderId="24" xfId="0" applyFont="1" applyFill="1" applyBorder="1" applyAlignment="1" applyProtection="1">
      <alignment horizontal="left" vertical="center" wrapText="1"/>
      <protection locked="0"/>
    </xf>
    <xf numFmtId="0" fontId="1" fillId="8" borderId="31" xfId="0" applyFont="1" applyFill="1" applyBorder="1" applyAlignment="1" applyProtection="1">
      <alignment horizontal="left" vertical="center" wrapText="1"/>
      <protection locked="0"/>
    </xf>
    <xf numFmtId="0" fontId="0" fillId="0" borderId="110" xfId="0" applyFont="1" applyBorder="1" applyAlignment="1" applyProtection="1">
      <alignment horizontal="left" vertical="top" wrapText="1"/>
      <protection/>
    </xf>
    <xf numFmtId="0" fontId="0" fillId="0" borderId="108" xfId="0" applyFont="1" applyBorder="1" applyAlignment="1" applyProtection="1">
      <alignment horizontal="left" vertical="top" wrapText="1"/>
      <protection/>
    </xf>
    <xf numFmtId="0" fontId="39" fillId="0" borderId="0" xfId="0" applyFont="1" applyAlignment="1" applyProtection="1">
      <alignment horizontal="center"/>
      <protection/>
    </xf>
    <xf numFmtId="0" fontId="0" fillId="0" borderId="0" xfId="0" applyFont="1" applyAlignment="1">
      <alignment/>
    </xf>
    <xf numFmtId="0" fontId="39" fillId="8" borderId="103" xfId="0" applyFont="1" applyFill="1" applyBorder="1" applyAlignment="1" applyProtection="1">
      <alignment horizontal="left" vertical="top" wrapText="1"/>
      <protection locked="0"/>
    </xf>
    <xf numFmtId="0" fontId="0" fillId="8" borderId="103" xfId="0" applyFill="1" applyBorder="1" applyAlignment="1" applyProtection="1">
      <alignment horizontal="left" vertical="top" wrapText="1"/>
      <protection locked="0"/>
    </xf>
    <xf numFmtId="0" fontId="0" fillId="8" borderId="117" xfId="0" applyFill="1" applyBorder="1" applyAlignment="1" applyProtection="1">
      <alignment horizontal="left" vertical="top" wrapText="1"/>
      <protection locked="0"/>
    </xf>
    <xf numFmtId="0" fontId="0" fillId="8" borderId="105" xfId="0" applyFill="1" applyBorder="1" applyAlignment="1" applyProtection="1">
      <alignment horizontal="left" vertical="top" wrapText="1"/>
      <protection locked="0"/>
    </xf>
    <xf numFmtId="0" fontId="0" fillId="8" borderId="118" xfId="0" applyFill="1" applyBorder="1" applyAlignment="1" applyProtection="1">
      <alignment horizontal="left" vertical="top" wrapText="1"/>
      <protection locked="0"/>
    </xf>
    <xf numFmtId="0" fontId="0" fillId="8" borderId="107" xfId="0" applyFill="1" applyBorder="1" applyAlignment="1" applyProtection="1">
      <alignment horizontal="left" vertical="top" wrapText="1"/>
      <protection locked="0"/>
    </xf>
    <xf numFmtId="0" fontId="0" fillId="8" borderId="119" xfId="0" applyFill="1" applyBorder="1" applyAlignment="1" applyProtection="1">
      <alignment horizontal="left" vertical="top" wrapText="1"/>
      <protection locked="0"/>
    </xf>
    <xf numFmtId="0" fontId="48" fillId="8" borderId="0" xfId="0" applyFont="1" applyFill="1" applyBorder="1" applyAlignment="1" applyProtection="1">
      <alignment horizontal="center" vertical="center" wrapText="1"/>
      <protection locked="0"/>
    </xf>
    <xf numFmtId="0" fontId="0" fillId="0" borderId="19" xfId="0" applyFont="1" applyBorder="1" applyAlignment="1" applyProtection="1">
      <alignment horizontal="center" vertical="center" wrapText="1"/>
      <protection/>
    </xf>
    <xf numFmtId="0" fontId="0" fillId="0" borderId="62" xfId="0" applyFont="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14" xfId="0" applyFont="1" applyBorder="1" applyAlignment="1" applyProtection="1">
      <alignment horizontal="center" vertical="center" wrapText="1"/>
      <protection/>
    </xf>
    <xf numFmtId="0" fontId="0" fillId="0" borderId="46" xfId="0" applyFont="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0" fillId="0" borderId="16" xfId="0" applyFont="1" applyBorder="1" applyAlignment="1" applyProtection="1">
      <alignment horizontal="center" vertical="center" wrapText="1"/>
      <protection/>
    </xf>
    <xf numFmtId="0" fontId="2" fillId="17" borderId="120" xfId="0" applyFont="1" applyFill="1" applyBorder="1" applyAlignment="1" applyProtection="1">
      <alignment horizontal="center" vertical="center" textRotation="180"/>
      <protection/>
    </xf>
    <xf numFmtId="0" fontId="2" fillId="17" borderId="67" xfId="0" applyFont="1" applyFill="1" applyBorder="1" applyAlignment="1" applyProtection="1">
      <alignment horizontal="center" vertical="center" textRotation="180"/>
      <protection/>
    </xf>
    <xf numFmtId="0" fontId="2" fillId="17" borderId="30" xfId="0" applyFont="1" applyFill="1" applyBorder="1" applyAlignment="1" applyProtection="1">
      <alignment horizontal="center" vertical="center" textRotation="180"/>
      <protection/>
    </xf>
    <xf numFmtId="0" fontId="2" fillId="17" borderId="14" xfId="0" applyFont="1" applyFill="1" applyBorder="1" applyAlignment="1" applyProtection="1">
      <alignment horizontal="center" vertical="center" textRotation="180"/>
      <protection/>
    </xf>
    <xf numFmtId="0" fontId="40" fillId="19" borderId="22" xfId="0" applyFont="1" applyFill="1" applyBorder="1" applyAlignment="1" applyProtection="1">
      <alignment horizontal="left" vertical="center" wrapText="1"/>
      <protection/>
    </xf>
    <xf numFmtId="0" fontId="2" fillId="17" borderId="17" xfId="0" applyFont="1" applyFill="1" applyBorder="1" applyAlignment="1" applyProtection="1">
      <alignment horizontal="center" vertical="center" textRotation="180"/>
      <protection/>
    </xf>
    <xf numFmtId="0" fontId="21" fillId="18" borderId="28" xfId="0" applyFont="1" applyFill="1" applyBorder="1" applyAlignment="1" applyProtection="1">
      <alignment horizontal="center" vertical="center"/>
      <protection/>
    </xf>
    <xf numFmtId="0" fontId="21" fillId="18" borderId="29" xfId="0" applyFont="1" applyFill="1" applyBorder="1" applyAlignment="1" applyProtection="1">
      <alignment horizontal="center" vertical="center"/>
      <protection/>
    </xf>
    <xf numFmtId="0" fontId="39" fillId="17" borderId="41" xfId="0" applyFont="1" applyFill="1" applyBorder="1" applyAlignment="1" applyProtection="1">
      <alignment horizontal="left" vertical="center" wrapText="1" indent="1"/>
      <protection/>
    </xf>
    <xf numFmtId="0" fontId="2" fillId="17" borderId="42" xfId="0" applyFont="1" applyFill="1" applyBorder="1" applyAlignment="1" applyProtection="1">
      <alignment horizontal="left" vertical="center" wrapText="1" indent="1"/>
      <protection/>
    </xf>
    <xf numFmtId="0" fontId="2" fillId="17" borderId="34" xfId="0" applyFont="1" applyFill="1" applyBorder="1" applyAlignment="1" applyProtection="1">
      <alignment horizontal="left" vertical="center" wrapText="1" indent="1"/>
      <protection/>
    </xf>
    <xf numFmtId="0" fontId="0" fillId="8" borderId="24" xfId="0" applyFill="1" applyBorder="1" applyAlignment="1" applyProtection="1">
      <alignment horizontal="left" vertical="top" wrapText="1"/>
      <protection locked="0"/>
    </xf>
    <xf numFmtId="0" fontId="0" fillId="8" borderId="25" xfId="0" applyFont="1" applyFill="1" applyBorder="1" applyAlignment="1" applyProtection="1">
      <alignment horizontal="left" vertical="top" wrapText="1"/>
      <protection locked="0"/>
    </xf>
    <xf numFmtId="0" fontId="40" fillId="17" borderId="24" xfId="0" applyFont="1" applyFill="1" applyBorder="1" applyAlignment="1" applyProtection="1">
      <alignment horizontal="left" vertical="center" wrapText="1" indent="1"/>
      <protection/>
    </xf>
    <xf numFmtId="0" fontId="1" fillId="17" borderId="31" xfId="0" applyFont="1" applyFill="1" applyBorder="1" applyAlignment="1" applyProtection="1">
      <alignment horizontal="left" vertical="center" wrapText="1" indent="1"/>
      <protection/>
    </xf>
    <xf numFmtId="0" fontId="1" fillId="17" borderId="25" xfId="0" applyFont="1" applyFill="1" applyBorder="1" applyAlignment="1" applyProtection="1">
      <alignment horizontal="left" vertical="center" wrapText="1" indent="1"/>
      <protection/>
    </xf>
    <xf numFmtId="0" fontId="40" fillId="19" borderId="24" xfId="0" applyFont="1" applyFill="1" applyBorder="1" applyAlignment="1" applyProtection="1">
      <alignment horizontal="left" vertical="top" wrapText="1"/>
      <protection/>
    </xf>
    <xf numFmtId="0" fontId="1" fillId="19" borderId="31" xfId="0" applyFont="1" applyFill="1" applyBorder="1" applyAlignment="1" applyProtection="1">
      <alignment horizontal="left" vertical="top" wrapText="1"/>
      <protection/>
    </xf>
    <xf numFmtId="0" fontId="1" fillId="19" borderId="25" xfId="0" applyFont="1" applyFill="1" applyBorder="1" applyAlignment="1" applyProtection="1">
      <alignment horizontal="left" vertical="top" wrapText="1"/>
      <protection/>
    </xf>
    <xf numFmtId="0" fontId="39" fillId="19" borderId="22" xfId="0" applyFont="1" applyFill="1" applyBorder="1" applyAlignment="1">
      <alignment horizontal="left" vertical="top" wrapText="1"/>
    </xf>
    <xf numFmtId="0" fontId="0" fillId="19" borderId="19" xfId="0" applyFill="1" applyBorder="1" applyAlignment="1">
      <alignment horizontal="left" vertical="top" wrapText="1"/>
    </xf>
    <xf numFmtId="0" fontId="0" fillId="19" borderId="62" xfId="0" applyFill="1" applyBorder="1" applyAlignment="1">
      <alignment horizontal="left" vertical="top" wrapText="1"/>
    </xf>
    <xf numFmtId="0" fontId="0" fillId="19" borderId="11" xfId="0" applyFill="1" applyBorder="1" applyAlignment="1">
      <alignment horizontal="left" vertical="top" wrapText="1"/>
    </xf>
    <xf numFmtId="0" fontId="0" fillId="19" borderId="0" xfId="0" applyFill="1" applyBorder="1" applyAlignment="1">
      <alignment horizontal="left" vertical="top" wrapText="1"/>
    </xf>
    <xf numFmtId="0" fontId="0" fillId="19" borderId="14" xfId="0" applyFill="1" applyBorder="1" applyAlignment="1">
      <alignment horizontal="left" vertical="top" wrapText="1"/>
    </xf>
    <xf numFmtId="0" fontId="0" fillId="19" borderId="15" xfId="0" applyFill="1" applyBorder="1" applyAlignment="1">
      <alignment horizontal="left" vertical="top" wrapText="1"/>
    </xf>
    <xf numFmtId="0" fontId="0" fillId="19" borderId="12" xfId="0" applyFill="1" applyBorder="1" applyAlignment="1">
      <alignment horizontal="left" vertical="top" wrapText="1"/>
    </xf>
    <xf numFmtId="0" fontId="0" fillId="19" borderId="16" xfId="0" applyFill="1" applyBorder="1" applyAlignment="1">
      <alignment horizontal="left" vertical="top" wrapText="1"/>
    </xf>
    <xf numFmtId="0" fontId="39" fillId="17" borderId="26" xfId="0" applyFont="1" applyFill="1" applyBorder="1" applyAlignment="1" applyProtection="1">
      <alignment horizontal="left" vertical="center" wrapText="1"/>
      <protection/>
    </xf>
    <xf numFmtId="0" fontId="2" fillId="17" borderId="27" xfId="0" applyFont="1" applyFill="1" applyBorder="1" applyAlignment="1" applyProtection="1">
      <alignment horizontal="left" vertical="center" wrapText="1"/>
      <protection/>
    </xf>
    <xf numFmtId="0" fontId="49" fillId="18" borderId="41" xfId="0" applyFont="1" applyFill="1" applyBorder="1" applyAlignment="1" applyProtection="1">
      <alignment horizontal="left" vertical="center" wrapText="1" indent="1"/>
      <protection/>
    </xf>
    <xf numFmtId="0" fontId="5" fillId="18" borderId="42" xfId="0" applyFont="1" applyFill="1" applyBorder="1" applyAlignment="1" applyProtection="1">
      <alignment horizontal="left" vertical="center" wrapText="1" indent="1"/>
      <protection/>
    </xf>
    <xf numFmtId="0" fontId="5" fillId="18" borderId="34" xfId="0" applyFont="1" applyFill="1" applyBorder="1" applyAlignment="1" applyProtection="1">
      <alignment horizontal="left" vertical="center" wrapText="1" indent="1"/>
      <protection/>
    </xf>
    <xf numFmtId="0" fontId="39" fillId="17" borderId="24" xfId="0" applyFont="1" applyFill="1" applyBorder="1" applyAlignment="1" applyProtection="1">
      <alignment horizontal="left" vertical="center" wrapText="1"/>
      <protection/>
    </xf>
    <xf numFmtId="0" fontId="2" fillId="17" borderId="25" xfId="0" applyFont="1" applyFill="1" applyBorder="1" applyAlignment="1" applyProtection="1">
      <alignment horizontal="left" vertical="center" wrapText="1"/>
      <protection/>
    </xf>
    <xf numFmtId="0" fontId="30" fillId="18" borderId="28" xfId="0" applyFont="1" applyFill="1" applyBorder="1" applyAlignment="1" applyProtection="1">
      <alignment horizontal="center" vertical="center"/>
      <protection/>
    </xf>
    <xf numFmtId="0" fontId="30" fillId="18" borderId="29" xfId="0" applyFont="1" applyFill="1" applyBorder="1" applyAlignment="1" applyProtection="1">
      <alignment horizontal="center" vertical="center"/>
      <protection/>
    </xf>
    <xf numFmtId="0" fontId="30" fillId="18" borderId="30" xfId="0" applyFont="1" applyFill="1" applyBorder="1" applyAlignment="1" applyProtection="1">
      <alignment horizontal="center" vertical="center"/>
      <protection/>
    </xf>
    <xf numFmtId="0" fontId="39" fillId="8" borderId="24" xfId="0" applyFont="1" applyFill="1" applyBorder="1" applyAlignment="1" applyProtection="1">
      <alignment vertical="top" wrapText="1"/>
      <protection locked="0"/>
    </xf>
    <xf numFmtId="0" fontId="39" fillId="8" borderId="25" xfId="0" applyFont="1" applyFill="1" applyBorder="1" applyAlignment="1" applyProtection="1">
      <alignment vertical="top" wrapText="1"/>
      <protection locked="0"/>
    </xf>
    <xf numFmtId="0" fontId="39" fillId="8" borderId="27" xfId="0" applyFont="1" applyFill="1" applyBorder="1" applyAlignment="1" applyProtection="1">
      <alignment horizontal="left" vertical="top" wrapText="1"/>
      <protection locked="0"/>
    </xf>
    <xf numFmtId="0" fontId="39" fillId="8" borderId="24" xfId="0" applyFont="1" applyFill="1" applyBorder="1" applyAlignment="1" applyProtection="1">
      <alignment horizontal="left" vertical="top" wrapText="1"/>
      <protection locked="0"/>
    </xf>
    <xf numFmtId="0" fontId="1" fillId="17" borderId="65" xfId="0" applyFont="1" applyFill="1" applyBorder="1" applyAlignment="1" applyProtection="1">
      <alignment horizontal="center" vertical="center" textRotation="180" wrapText="1"/>
      <protection/>
    </xf>
    <xf numFmtId="0" fontId="0" fillId="0" borderId="53" xfId="0" applyBorder="1" applyAlignment="1">
      <alignment horizontal="center" vertical="center" textRotation="180" wrapText="1"/>
    </xf>
    <xf numFmtId="0" fontId="0" fillId="8" borderId="121" xfId="69" applyFont="1" applyFill="1" applyBorder="1" applyAlignment="1" applyProtection="1">
      <alignment horizontal="left" vertical="center" wrapText="1"/>
      <protection locked="0"/>
    </xf>
    <xf numFmtId="0" fontId="0" fillId="8" borderId="122" xfId="69" applyFill="1" applyBorder="1" applyAlignment="1" applyProtection="1">
      <alignment horizontal="left" vertical="center" wrapText="1"/>
      <protection locked="0"/>
    </xf>
    <xf numFmtId="0" fontId="0" fillId="8" borderId="24" xfId="69" applyFont="1" applyFill="1" applyBorder="1" applyAlignment="1" applyProtection="1">
      <alignment horizontal="left" vertical="top" wrapText="1"/>
      <protection locked="0"/>
    </xf>
    <xf numFmtId="0" fontId="0" fillId="8" borderId="31" xfId="69" applyFill="1" applyBorder="1" applyAlignment="1" applyProtection="1">
      <alignment horizontal="left" vertical="top" wrapText="1"/>
      <protection locked="0"/>
    </xf>
    <xf numFmtId="0" fontId="0" fillId="8" borderId="12" xfId="69" applyFill="1" applyBorder="1" applyAlignment="1" applyProtection="1">
      <alignment horizontal="left" vertical="top" wrapText="1"/>
      <protection locked="0"/>
    </xf>
    <xf numFmtId="0" fontId="0" fillId="8" borderId="25" xfId="69" applyFill="1" applyBorder="1" applyAlignment="1" applyProtection="1">
      <alignment horizontal="left" vertical="top" wrapText="1"/>
      <protection locked="0"/>
    </xf>
    <xf numFmtId="0" fontId="1" fillId="19" borderId="22" xfId="69" applyFont="1" applyFill="1" applyBorder="1" applyAlignment="1" applyProtection="1">
      <alignment horizontal="left" vertical="top" wrapText="1"/>
      <protection/>
    </xf>
    <xf numFmtId="0" fontId="1" fillId="19" borderId="19" xfId="69" applyFont="1" applyFill="1" applyBorder="1" applyAlignment="1" applyProtection="1">
      <alignment horizontal="left" vertical="top" wrapText="1"/>
      <protection/>
    </xf>
    <xf numFmtId="0" fontId="1" fillId="19" borderId="62" xfId="69" applyFont="1" applyFill="1" applyBorder="1" applyAlignment="1" applyProtection="1">
      <alignment horizontal="left" vertical="top" wrapText="1"/>
      <protection/>
    </xf>
    <xf numFmtId="0" fontId="1" fillId="19" borderId="11" xfId="69" applyFont="1" applyFill="1" applyBorder="1" applyAlignment="1" applyProtection="1">
      <alignment horizontal="left" vertical="top" wrapText="1"/>
      <protection/>
    </xf>
    <xf numFmtId="0" fontId="1" fillId="19" borderId="0" xfId="69" applyFont="1" applyFill="1" applyBorder="1" applyAlignment="1" applyProtection="1">
      <alignment horizontal="left" vertical="top" wrapText="1"/>
      <protection/>
    </xf>
    <xf numFmtId="0" fontId="1" fillId="19" borderId="14" xfId="69" applyFont="1" applyFill="1" applyBorder="1" applyAlignment="1" applyProtection="1">
      <alignment horizontal="left" vertical="top" wrapText="1"/>
      <protection/>
    </xf>
    <xf numFmtId="0" fontId="1" fillId="19" borderId="15" xfId="69" applyFont="1" applyFill="1" applyBorder="1" applyAlignment="1" applyProtection="1">
      <alignment horizontal="left" vertical="top" wrapText="1"/>
      <protection/>
    </xf>
    <xf numFmtId="0" fontId="1" fillId="19" borderId="12" xfId="69" applyFont="1" applyFill="1" applyBorder="1" applyAlignment="1" applyProtection="1">
      <alignment horizontal="left" vertical="top" wrapText="1"/>
      <protection/>
    </xf>
    <xf numFmtId="0" fontId="1" fillId="19" borderId="16" xfId="69" applyFont="1" applyFill="1" applyBorder="1" applyAlignment="1" applyProtection="1">
      <alignment horizontal="left" vertical="top" wrapText="1"/>
      <protection/>
    </xf>
    <xf numFmtId="0" fontId="26" fillId="18" borderId="29" xfId="69" applyFont="1" applyFill="1" applyBorder="1" applyAlignment="1" applyProtection="1">
      <alignment horizontal="center" vertical="center"/>
      <protection/>
    </xf>
    <xf numFmtId="0" fontId="47" fillId="9" borderId="64" xfId="0" applyFont="1" applyFill="1" applyBorder="1" applyAlignment="1" applyProtection="1">
      <alignment horizontal="left" vertical="top" wrapText="1"/>
      <protection hidden="1"/>
    </xf>
    <xf numFmtId="0" fontId="48" fillId="9" borderId="29" xfId="0" applyFont="1" applyFill="1" applyBorder="1" applyAlignment="1" applyProtection="1">
      <alignment horizontal="left" vertical="top" wrapText="1"/>
      <protection hidden="1"/>
    </xf>
    <xf numFmtId="0" fontId="48" fillId="9" borderId="44" xfId="0" applyFont="1" applyFill="1" applyBorder="1" applyAlignment="1" applyProtection="1">
      <alignment horizontal="left" vertical="top" wrapText="1"/>
      <protection hidden="1"/>
    </xf>
    <xf numFmtId="0" fontId="48" fillId="9" borderId="10" xfId="0" applyFont="1" applyFill="1" applyBorder="1" applyAlignment="1" applyProtection="1">
      <alignment horizontal="left" vertical="top" wrapText="1"/>
      <protection hidden="1"/>
    </xf>
    <xf numFmtId="0" fontId="48" fillId="9" borderId="0" xfId="0" applyFont="1" applyFill="1" applyBorder="1" applyAlignment="1" applyProtection="1">
      <alignment horizontal="left" vertical="top" wrapText="1"/>
      <protection hidden="1"/>
    </xf>
    <xf numFmtId="0" fontId="48" fillId="9" borderId="21" xfId="0" applyFont="1" applyFill="1" applyBorder="1" applyAlignment="1" applyProtection="1">
      <alignment horizontal="left" vertical="top" wrapText="1"/>
      <protection hidden="1"/>
    </xf>
    <xf numFmtId="0" fontId="48" fillId="9" borderId="74" xfId="0" applyFont="1" applyFill="1" applyBorder="1" applyAlignment="1" applyProtection="1">
      <alignment horizontal="left" vertical="top" wrapText="1"/>
      <protection hidden="1"/>
    </xf>
    <xf numFmtId="0" fontId="48" fillId="9" borderId="13" xfId="0" applyFont="1" applyFill="1" applyBorder="1" applyAlignment="1" applyProtection="1">
      <alignment horizontal="left" vertical="top" wrapText="1"/>
      <protection hidden="1"/>
    </xf>
    <xf numFmtId="0" fontId="48" fillId="9" borderId="75" xfId="0" applyFont="1" applyFill="1" applyBorder="1" applyAlignment="1" applyProtection="1">
      <alignment horizontal="left" vertical="top" wrapText="1"/>
      <protection hidden="1"/>
    </xf>
    <xf numFmtId="0" fontId="0" fillId="19" borderId="19" xfId="0" applyFont="1" applyFill="1" applyBorder="1" applyAlignment="1" applyProtection="1">
      <alignment horizontal="left" vertical="center" wrapText="1"/>
      <protection/>
    </xf>
    <xf numFmtId="0" fontId="0" fillId="19" borderId="0" xfId="0" applyFont="1" applyFill="1" applyBorder="1" applyAlignment="1" applyProtection="1">
      <alignment horizontal="left" vertical="center" wrapText="1"/>
      <protection/>
    </xf>
    <xf numFmtId="0" fontId="0" fillId="19" borderId="62" xfId="0" applyFont="1" applyFill="1" applyBorder="1" applyAlignment="1" applyProtection="1">
      <alignment horizontal="left" vertical="center" wrapText="1"/>
      <protection/>
    </xf>
    <xf numFmtId="0" fontId="0" fillId="19" borderId="11" xfId="0" applyFont="1" applyFill="1" applyBorder="1" applyAlignment="1" applyProtection="1">
      <alignment horizontal="left" vertical="center" wrapText="1"/>
      <protection/>
    </xf>
    <xf numFmtId="0" fontId="0" fillId="19" borderId="14" xfId="0" applyFont="1" applyFill="1" applyBorder="1" applyAlignment="1" applyProtection="1">
      <alignment horizontal="left" vertical="center" wrapText="1"/>
      <protection/>
    </xf>
    <xf numFmtId="0" fontId="0" fillId="19" borderId="15" xfId="0" applyFont="1" applyFill="1" applyBorder="1" applyAlignment="1" applyProtection="1">
      <alignment horizontal="left" vertical="center" wrapText="1"/>
      <protection/>
    </xf>
    <xf numFmtId="0" fontId="0" fillId="19" borderId="12" xfId="0" applyFont="1" applyFill="1" applyBorder="1" applyAlignment="1" applyProtection="1">
      <alignment horizontal="left" vertical="center" wrapText="1"/>
      <protection/>
    </xf>
    <xf numFmtId="0" fontId="0" fillId="19" borderId="16" xfId="0" applyFont="1" applyFill="1" applyBorder="1" applyAlignment="1" applyProtection="1">
      <alignment horizontal="left" vertical="center" wrapText="1"/>
      <protection/>
    </xf>
  </cellXfs>
  <cellStyles count="91">
    <cellStyle name="Normal" xfId="0"/>
    <cellStyle name="20% - Accent1" xfId="15"/>
    <cellStyle name="20% - Accent2" xfId="16"/>
    <cellStyle name="20% - Accent3" xfId="17"/>
    <cellStyle name="20% - Accent4" xfId="18"/>
    <cellStyle name="20% - Accent5" xfId="19"/>
    <cellStyle name="20% - Accent6" xfId="20"/>
    <cellStyle name="20% - アクセント 1" xfId="21"/>
    <cellStyle name="20% - アクセント 2" xfId="22"/>
    <cellStyle name="20% - アクセント 3" xfId="23"/>
    <cellStyle name="20% - アクセント 4" xfId="24"/>
    <cellStyle name="20% - アクセント 5" xfId="25"/>
    <cellStyle name="20% - アクセント 6" xfId="26"/>
    <cellStyle name="40% - Accent1" xfId="27"/>
    <cellStyle name="40% - Accent2" xfId="28"/>
    <cellStyle name="40% - Accent3" xfId="29"/>
    <cellStyle name="40% - Accent4" xfId="30"/>
    <cellStyle name="40% - Accent5" xfId="31"/>
    <cellStyle name="40% - Accent6" xfId="32"/>
    <cellStyle name="40% - アクセント 1" xfId="33"/>
    <cellStyle name="40% - アクセント 2" xfId="34"/>
    <cellStyle name="40% - アクセント 3" xfId="35"/>
    <cellStyle name="40% - アクセント 4" xfId="36"/>
    <cellStyle name="40% - アクセント 5" xfId="37"/>
    <cellStyle name="40% - アクセント 6" xfId="38"/>
    <cellStyle name="60% - Accent1" xfId="39"/>
    <cellStyle name="60% - Accent2" xfId="40"/>
    <cellStyle name="60% - Accent3" xfId="41"/>
    <cellStyle name="60% - Accent4" xfId="42"/>
    <cellStyle name="60% - Accent5" xfId="43"/>
    <cellStyle name="60% - Accent6" xfId="44"/>
    <cellStyle name="60% - アクセント 1" xfId="45"/>
    <cellStyle name="60% - アクセント 2" xfId="46"/>
    <cellStyle name="60% - アクセント 3" xfId="47"/>
    <cellStyle name="60% - アクセント 4" xfId="48"/>
    <cellStyle name="60% - アクセント 5" xfId="49"/>
    <cellStyle name="60% - アクセント 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Output" xfId="71"/>
    <cellStyle name="Title" xfId="72"/>
    <cellStyle name="Total" xfId="73"/>
    <cellStyle name="Warning Text" xfId="74"/>
    <cellStyle name="アクセント 1" xfId="75"/>
    <cellStyle name="アクセント 2" xfId="76"/>
    <cellStyle name="アクセント 3" xfId="77"/>
    <cellStyle name="アクセント 4" xfId="78"/>
    <cellStyle name="アクセント 5" xfId="79"/>
    <cellStyle name="アクセント 6" xfId="80"/>
    <cellStyle name="タイトル" xfId="81"/>
    <cellStyle name="チェック セル" xfId="82"/>
    <cellStyle name="どちらでもない" xfId="83"/>
    <cellStyle name="Percent" xfId="84"/>
    <cellStyle name="Hyperlink" xfId="85"/>
    <cellStyle name="メモ" xfId="86"/>
    <cellStyle name="リンク セル" xfId="87"/>
    <cellStyle name="悪い" xfId="88"/>
    <cellStyle name="計算" xfId="89"/>
    <cellStyle name="警告文" xfId="90"/>
    <cellStyle name="Comma [0]" xfId="91"/>
    <cellStyle name="Comma" xfId="92"/>
    <cellStyle name="見出し 1" xfId="93"/>
    <cellStyle name="見出し 2" xfId="94"/>
    <cellStyle name="見出し 3" xfId="95"/>
    <cellStyle name="見出し 4" xfId="96"/>
    <cellStyle name="集計" xfId="97"/>
    <cellStyle name="出力" xfId="98"/>
    <cellStyle name="説明文" xfId="99"/>
    <cellStyle name="Currency [0]" xfId="100"/>
    <cellStyle name="Currency" xfId="101"/>
    <cellStyle name="入力" xfId="102"/>
    <cellStyle name="Followed Hyperlink" xfId="103"/>
    <cellStyle name="良い" xfId="104"/>
  </cellStyles>
  <dxfs count="64">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42"/>
      </font>
    </dxf>
    <dxf>
      <font>
        <color indexed="42"/>
      </font>
    </dxf>
    <dxf>
      <fill>
        <patternFill>
          <bgColor indexed="22"/>
        </patternFill>
      </fill>
    </dxf>
    <dxf>
      <font>
        <color indexed="27"/>
      </font>
    </dxf>
    <dxf>
      <font>
        <color indexed="43"/>
      </font>
      <fill>
        <patternFill>
          <bgColor indexed="43"/>
        </patternFill>
      </fill>
    </dxf>
    <dxf>
      <font>
        <color indexed="43"/>
      </font>
      <fill>
        <patternFill patternType="solid">
          <bgColor indexed="43"/>
        </patternFill>
      </fill>
    </dxf>
    <dxf>
      <font>
        <color indexed="27"/>
      </font>
      <fill>
        <patternFill patternType="solid">
          <bgColor indexed="27"/>
        </patternFill>
      </fill>
    </dxf>
    <dxf>
      <font>
        <color indexed="27"/>
      </font>
      <fill>
        <patternFill patternType="solid">
          <bgColor indexed="27"/>
        </patternFill>
      </fill>
    </dxf>
    <dxf>
      <font>
        <color indexed="27"/>
      </font>
      <fill>
        <patternFill patternType="solid">
          <bgColor indexed="27"/>
        </patternFill>
      </fill>
    </dxf>
    <dxf>
      <font>
        <color indexed="27"/>
      </font>
      <fill>
        <patternFill patternType="solid">
          <bgColor indexed="27"/>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rgb="FFCCFFCC"/>
      </font>
    </dxf>
    <dxf>
      <font>
        <color rgb="FFCCFFCC"/>
      </font>
    </dxf>
    <dxf>
      <fill>
        <patternFill>
          <bgColor theme="0" tint="-0.24993999302387238"/>
        </patternFill>
      </fill>
    </dxf>
    <dxf>
      <font>
        <color indexed="27"/>
      </font>
    </dxf>
    <dxf>
      <font>
        <color indexed="43"/>
      </font>
      <fill>
        <patternFill>
          <bgColor indexed="43"/>
        </patternFill>
      </fill>
    </dxf>
    <dxf>
      <font>
        <color indexed="43"/>
      </font>
      <fill>
        <patternFill patternType="solid">
          <bgColor indexed="43"/>
        </patternFill>
      </fill>
    </dxf>
    <dxf>
      <font>
        <color indexed="27"/>
      </font>
      <fill>
        <patternFill patternType="solid">
          <bgColor indexed="27"/>
        </patternFill>
      </fill>
    </dxf>
    <dxf>
      <font>
        <color indexed="27"/>
      </font>
      <fill>
        <patternFill patternType="solid">
          <bgColor indexed="27"/>
        </patternFill>
      </fill>
    </dxf>
    <dxf>
      <font>
        <color indexed="27"/>
      </font>
      <fill>
        <patternFill patternType="solid">
          <bgColor indexed="27"/>
        </patternFill>
      </fill>
    </dxf>
    <dxf>
      <font>
        <color indexed="27"/>
      </font>
      <fill>
        <patternFill patternType="solid">
          <bgColor indexed="27"/>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9"/>
      </font>
      <fill>
        <patternFill>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66675</xdr:rowOff>
    </xdr:from>
    <xdr:to>
      <xdr:col>1</xdr:col>
      <xdr:colOff>676275</xdr:colOff>
      <xdr:row>0</xdr:row>
      <xdr:rowOff>619125</xdr:rowOff>
    </xdr:to>
    <xdr:pic>
      <xdr:nvPicPr>
        <xdr:cNvPr id="1" name="Picture 12" descr="m1kyi4n3[1]"/>
        <xdr:cNvPicPr preferRelativeResize="1">
          <a:picLocks noChangeAspect="1"/>
        </xdr:cNvPicPr>
      </xdr:nvPicPr>
      <xdr:blipFill>
        <a:blip r:embed="rId1"/>
        <a:stretch>
          <a:fillRect/>
        </a:stretch>
      </xdr:blipFill>
      <xdr:spPr>
        <a:xfrm>
          <a:off x="161925" y="66675"/>
          <a:ext cx="628650" cy="552450"/>
        </a:xfrm>
        <a:prstGeom prst="rect">
          <a:avLst/>
        </a:prstGeom>
        <a:noFill/>
        <a:ln w="9525" cmpd="sng">
          <a:noFill/>
        </a:ln>
      </xdr:spPr>
    </xdr:pic>
    <xdr:clientData/>
  </xdr:twoCellAnchor>
  <xdr:twoCellAnchor editAs="oneCell">
    <xdr:from>
      <xdr:col>0</xdr:col>
      <xdr:colOff>57150</xdr:colOff>
      <xdr:row>3</xdr:row>
      <xdr:rowOff>57150</xdr:rowOff>
    </xdr:from>
    <xdr:to>
      <xdr:col>1</xdr:col>
      <xdr:colOff>781050</xdr:colOff>
      <xdr:row>4</xdr:row>
      <xdr:rowOff>76200</xdr:rowOff>
    </xdr:to>
    <xdr:pic>
      <xdr:nvPicPr>
        <xdr:cNvPr id="2" name="Picture 17" descr="White logo only"/>
        <xdr:cNvPicPr preferRelativeResize="1">
          <a:picLocks noChangeAspect="1"/>
        </xdr:cNvPicPr>
      </xdr:nvPicPr>
      <xdr:blipFill>
        <a:blip r:embed="rId2"/>
        <a:stretch>
          <a:fillRect/>
        </a:stretch>
      </xdr:blipFill>
      <xdr:spPr>
        <a:xfrm>
          <a:off x="57150" y="1400175"/>
          <a:ext cx="838200" cy="914400"/>
        </a:xfrm>
        <a:prstGeom prst="rect">
          <a:avLst/>
        </a:prstGeom>
        <a:noFill/>
        <a:ln w="9525" cmpd="sng">
          <a:noFill/>
        </a:ln>
      </xdr:spPr>
    </xdr:pic>
    <xdr:clientData/>
  </xdr:twoCellAnchor>
  <xdr:twoCellAnchor editAs="oneCell">
    <xdr:from>
      <xdr:col>7</xdr:col>
      <xdr:colOff>247650</xdr:colOff>
      <xdr:row>3</xdr:row>
      <xdr:rowOff>219075</xdr:rowOff>
    </xdr:from>
    <xdr:to>
      <xdr:col>9</xdr:col>
      <xdr:colOff>152400</xdr:colOff>
      <xdr:row>3</xdr:row>
      <xdr:rowOff>219075</xdr:rowOff>
    </xdr:to>
    <xdr:pic>
      <xdr:nvPicPr>
        <xdr:cNvPr id="3" name="Picture 18" descr="FMHS_logo_blackH"/>
        <xdr:cNvPicPr preferRelativeResize="1">
          <a:picLocks noChangeAspect="1"/>
        </xdr:cNvPicPr>
      </xdr:nvPicPr>
      <xdr:blipFill>
        <a:blip r:embed="rId3"/>
        <a:stretch>
          <a:fillRect/>
        </a:stretch>
      </xdr:blipFill>
      <xdr:spPr>
        <a:xfrm>
          <a:off x="6296025" y="1562100"/>
          <a:ext cx="2314575" cy="0"/>
        </a:xfrm>
        <a:prstGeom prst="rect">
          <a:avLst/>
        </a:prstGeom>
        <a:noFill/>
        <a:ln w="9525" cmpd="sng">
          <a:noFill/>
        </a:ln>
      </xdr:spPr>
    </xdr:pic>
    <xdr:clientData/>
  </xdr:twoCellAnchor>
  <xdr:twoCellAnchor>
    <xdr:from>
      <xdr:col>9</xdr:col>
      <xdr:colOff>304800</xdr:colOff>
      <xdr:row>0</xdr:row>
      <xdr:rowOff>66675</xdr:rowOff>
    </xdr:from>
    <xdr:to>
      <xdr:col>9</xdr:col>
      <xdr:colOff>533400</xdr:colOff>
      <xdr:row>3</xdr:row>
      <xdr:rowOff>0</xdr:rowOff>
    </xdr:to>
    <xdr:grpSp>
      <xdr:nvGrpSpPr>
        <xdr:cNvPr id="4" name="Group 23"/>
        <xdr:cNvGrpSpPr>
          <a:grpSpLocks/>
        </xdr:cNvGrpSpPr>
      </xdr:nvGrpSpPr>
      <xdr:grpSpPr>
        <a:xfrm>
          <a:off x="8763000" y="66675"/>
          <a:ext cx="228600" cy="1276350"/>
          <a:chOff x="915" y="1"/>
          <a:chExt cx="23" cy="59"/>
        </a:xfrm>
        <a:solidFill>
          <a:srgbClr val="FFFFFF"/>
        </a:solidFill>
      </xdr:grpSpPr>
      <xdr:sp>
        <xdr:nvSpPr>
          <xdr:cNvPr id="5" name="Rectangle 20"/>
          <xdr:cNvSpPr>
            <a:spLocks/>
          </xdr:cNvSpPr>
        </xdr:nvSpPr>
        <xdr:spPr>
          <a:xfrm>
            <a:off x="918" y="45"/>
            <a:ext cx="17" cy="1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AutoShape 21"/>
          <xdr:cNvSpPr>
            <a:spLocks/>
          </xdr:cNvSpPr>
        </xdr:nvSpPr>
        <xdr:spPr>
          <a:xfrm rot="10800000">
            <a:off x="915" y="1"/>
            <a:ext cx="23" cy="19"/>
          </a:xfrm>
          <a:prstGeom prst="triangl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Oval 22"/>
          <xdr:cNvSpPr>
            <a:spLocks/>
          </xdr:cNvSpPr>
        </xdr:nvSpPr>
        <xdr:spPr>
          <a:xfrm>
            <a:off x="915" y="24"/>
            <a:ext cx="22" cy="18"/>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7</xdr:col>
      <xdr:colOff>304800</xdr:colOff>
      <xdr:row>3</xdr:row>
      <xdr:rowOff>161925</xdr:rowOff>
    </xdr:from>
    <xdr:to>
      <xdr:col>9</xdr:col>
      <xdr:colOff>200025</xdr:colOff>
      <xdr:row>3</xdr:row>
      <xdr:rowOff>704850</xdr:rowOff>
    </xdr:to>
    <xdr:pic>
      <xdr:nvPicPr>
        <xdr:cNvPr id="8" name="Picture 18" descr="FMHS_logo_blackH"/>
        <xdr:cNvPicPr preferRelativeResize="1">
          <a:picLocks noChangeAspect="1"/>
        </xdr:cNvPicPr>
      </xdr:nvPicPr>
      <xdr:blipFill>
        <a:blip r:embed="rId3"/>
        <a:stretch>
          <a:fillRect/>
        </a:stretch>
      </xdr:blipFill>
      <xdr:spPr>
        <a:xfrm>
          <a:off x="6353175" y="1504950"/>
          <a:ext cx="2305050" cy="542925"/>
        </a:xfrm>
        <a:prstGeom prst="rect">
          <a:avLst/>
        </a:prstGeom>
        <a:noFill/>
        <a:ln w="9525" cmpd="sng">
          <a:noFill/>
        </a:ln>
      </xdr:spPr>
    </xdr:pic>
    <xdr:clientData/>
  </xdr:twoCellAnchor>
  <xdr:twoCellAnchor>
    <xdr:from>
      <xdr:col>7</xdr:col>
      <xdr:colOff>1047750</xdr:colOff>
      <xdr:row>21</xdr:row>
      <xdr:rowOff>57150</xdr:rowOff>
    </xdr:from>
    <xdr:to>
      <xdr:col>9</xdr:col>
      <xdr:colOff>457200</xdr:colOff>
      <xdr:row>21</xdr:row>
      <xdr:rowOff>95250</xdr:rowOff>
    </xdr:to>
    <xdr:sp>
      <xdr:nvSpPr>
        <xdr:cNvPr id="9" name="Straight Arrow Connector 9"/>
        <xdr:cNvSpPr>
          <a:spLocks/>
        </xdr:cNvSpPr>
      </xdr:nvSpPr>
      <xdr:spPr>
        <a:xfrm flipV="1">
          <a:off x="7096125" y="7391400"/>
          <a:ext cx="1819275" cy="3810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1</xdr:col>
      <xdr:colOff>47625</xdr:colOff>
      <xdr:row>0</xdr:row>
      <xdr:rowOff>66675</xdr:rowOff>
    </xdr:from>
    <xdr:to>
      <xdr:col>1</xdr:col>
      <xdr:colOff>676275</xdr:colOff>
      <xdr:row>0</xdr:row>
      <xdr:rowOff>619125</xdr:rowOff>
    </xdr:to>
    <xdr:pic>
      <xdr:nvPicPr>
        <xdr:cNvPr id="10" name="Picture 12" descr="m1kyi4n3[1]"/>
        <xdr:cNvPicPr preferRelativeResize="1">
          <a:picLocks noChangeAspect="1"/>
        </xdr:cNvPicPr>
      </xdr:nvPicPr>
      <xdr:blipFill>
        <a:blip r:embed="rId1"/>
        <a:stretch>
          <a:fillRect/>
        </a:stretch>
      </xdr:blipFill>
      <xdr:spPr>
        <a:xfrm>
          <a:off x="161925" y="66675"/>
          <a:ext cx="628650" cy="552450"/>
        </a:xfrm>
        <a:prstGeom prst="rect">
          <a:avLst/>
        </a:prstGeom>
        <a:noFill/>
        <a:ln w="9525" cmpd="sng">
          <a:noFill/>
        </a:ln>
      </xdr:spPr>
    </xdr:pic>
    <xdr:clientData/>
  </xdr:twoCellAnchor>
  <xdr:twoCellAnchor editAs="oneCell">
    <xdr:from>
      <xdr:col>0</xdr:col>
      <xdr:colOff>57150</xdr:colOff>
      <xdr:row>3</xdr:row>
      <xdr:rowOff>57150</xdr:rowOff>
    </xdr:from>
    <xdr:to>
      <xdr:col>1</xdr:col>
      <xdr:colOff>781050</xdr:colOff>
      <xdr:row>4</xdr:row>
      <xdr:rowOff>76200</xdr:rowOff>
    </xdr:to>
    <xdr:pic>
      <xdr:nvPicPr>
        <xdr:cNvPr id="11" name="Picture 17" descr="White logo only"/>
        <xdr:cNvPicPr preferRelativeResize="1">
          <a:picLocks noChangeAspect="1"/>
        </xdr:cNvPicPr>
      </xdr:nvPicPr>
      <xdr:blipFill>
        <a:blip r:embed="rId2"/>
        <a:stretch>
          <a:fillRect/>
        </a:stretch>
      </xdr:blipFill>
      <xdr:spPr>
        <a:xfrm>
          <a:off x="57150" y="1400175"/>
          <a:ext cx="838200" cy="914400"/>
        </a:xfrm>
        <a:prstGeom prst="rect">
          <a:avLst/>
        </a:prstGeom>
        <a:noFill/>
        <a:ln w="9525" cmpd="sng">
          <a:noFill/>
        </a:ln>
      </xdr:spPr>
    </xdr:pic>
    <xdr:clientData/>
  </xdr:twoCellAnchor>
  <xdr:twoCellAnchor editAs="oneCell">
    <xdr:from>
      <xdr:col>7</xdr:col>
      <xdr:colOff>247650</xdr:colOff>
      <xdr:row>3</xdr:row>
      <xdr:rowOff>219075</xdr:rowOff>
    </xdr:from>
    <xdr:to>
      <xdr:col>9</xdr:col>
      <xdr:colOff>152400</xdr:colOff>
      <xdr:row>3</xdr:row>
      <xdr:rowOff>219075</xdr:rowOff>
    </xdr:to>
    <xdr:pic>
      <xdr:nvPicPr>
        <xdr:cNvPr id="12" name="Picture 18" descr="FMHS_logo_blackH"/>
        <xdr:cNvPicPr preferRelativeResize="1">
          <a:picLocks noChangeAspect="1"/>
        </xdr:cNvPicPr>
      </xdr:nvPicPr>
      <xdr:blipFill>
        <a:blip r:embed="rId3"/>
        <a:stretch>
          <a:fillRect/>
        </a:stretch>
      </xdr:blipFill>
      <xdr:spPr>
        <a:xfrm>
          <a:off x="6296025" y="1562100"/>
          <a:ext cx="2314575" cy="0"/>
        </a:xfrm>
        <a:prstGeom prst="rect">
          <a:avLst/>
        </a:prstGeom>
        <a:noFill/>
        <a:ln w="9525" cmpd="sng">
          <a:noFill/>
        </a:ln>
      </xdr:spPr>
    </xdr:pic>
    <xdr:clientData/>
  </xdr:twoCellAnchor>
  <xdr:twoCellAnchor>
    <xdr:from>
      <xdr:col>9</xdr:col>
      <xdr:colOff>304800</xdr:colOff>
      <xdr:row>0</xdr:row>
      <xdr:rowOff>66675</xdr:rowOff>
    </xdr:from>
    <xdr:to>
      <xdr:col>9</xdr:col>
      <xdr:colOff>533400</xdr:colOff>
      <xdr:row>3</xdr:row>
      <xdr:rowOff>0</xdr:rowOff>
    </xdr:to>
    <xdr:grpSp>
      <xdr:nvGrpSpPr>
        <xdr:cNvPr id="13" name="Group 23"/>
        <xdr:cNvGrpSpPr>
          <a:grpSpLocks/>
        </xdr:cNvGrpSpPr>
      </xdr:nvGrpSpPr>
      <xdr:grpSpPr>
        <a:xfrm>
          <a:off x="8763000" y="66675"/>
          <a:ext cx="228600" cy="1276350"/>
          <a:chOff x="915" y="1"/>
          <a:chExt cx="23" cy="59"/>
        </a:xfrm>
        <a:solidFill>
          <a:srgbClr val="FFFFFF"/>
        </a:solidFill>
      </xdr:grpSpPr>
      <xdr:sp>
        <xdr:nvSpPr>
          <xdr:cNvPr id="14" name="Rectangle 20"/>
          <xdr:cNvSpPr>
            <a:spLocks/>
          </xdr:cNvSpPr>
        </xdr:nvSpPr>
        <xdr:spPr>
          <a:xfrm>
            <a:off x="918" y="45"/>
            <a:ext cx="17" cy="1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AutoShape 21"/>
          <xdr:cNvSpPr>
            <a:spLocks/>
          </xdr:cNvSpPr>
        </xdr:nvSpPr>
        <xdr:spPr>
          <a:xfrm rot="10800000">
            <a:off x="915" y="1"/>
            <a:ext cx="23" cy="19"/>
          </a:xfrm>
          <a:prstGeom prst="triangl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Oval 22"/>
          <xdr:cNvSpPr>
            <a:spLocks/>
          </xdr:cNvSpPr>
        </xdr:nvSpPr>
        <xdr:spPr>
          <a:xfrm>
            <a:off x="915" y="24"/>
            <a:ext cx="22" cy="18"/>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7</xdr:col>
      <xdr:colOff>304800</xdr:colOff>
      <xdr:row>3</xdr:row>
      <xdr:rowOff>161925</xdr:rowOff>
    </xdr:from>
    <xdr:to>
      <xdr:col>9</xdr:col>
      <xdr:colOff>200025</xdr:colOff>
      <xdr:row>3</xdr:row>
      <xdr:rowOff>704850</xdr:rowOff>
    </xdr:to>
    <xdr:pic>
      <xdr:nvPicPr>
        <xdr:cNvPr id="17" name="Picture 18" descr="FMHS_logo_blackH"/>
        <xdr:cNvPicPr preferRelativeResize="1">
          <a:picLocks noChangeAspect="1"/>
        </xdr:cNvPicPr>
      </xdr:nvPicPr>
      <xdr:blipFill>
        <a:blip r:embed="rId3"/>
        <a:stretch>
          <a:fillRect/>
        </a:stretch>
      </xdr:blipFill>
      <xdr:spPr>
        <a:xfrm>
          <a:off x="6353175" y="1504950"/>
          <a:ext cx="2305050"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27</xdr:row>
      <xdr:rowOff>0</xdr:rowOff>
    </xdr:from>
    <xdr:to>
      <xdr:col>10</xdr:col>
      <xdr:colOff>0</xdr:colOff>
      <xdr:row>27</xdr:row>
      <xdr:rowOff>0</xdr:rowOff>
    </xdr:to>
    <xdr:sp>
      <xdr:nvSpPr>
        <xdr:cNvPr id="1" name="AutoShape 1"/>
        <xdr:cNvSpPr>
          <a:spLocks/>
        </xdr:cNvSpPr>
      </xdr:nvSpPr>
      <xdr:spPr>
        <a:xfrm>
          <a:off x="9048750" y="11087100"/>
          <a:ext cx="0" cy="0"/>
        </a:xfrm>
        <a:prstGeom prst="rightArrow">
          <a:avLst>
            <a:gd name="adj" fmla="val -2147483648"/>
          </a:avLst>
        </a:prstGeom>
        <a:solidFill>
          <a:srgbClr val="CCCC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27</xdr:row>
      <xdr:rowOff>0</xdr:rowOff>
    </xdr:from>
    <xdr:to>
      <xdr:col>10</xdr:col>
      <xdr:colOff>0</xdr:colOff>
      <xdr:row>27</xdr:row>
      <xdr:rowOff>0</xdr:rowOff>
    </xdr:to>
    <xdr:sp>
      <xdr:nvSpPr>
        <xdr:cNvPr id="2" name="AutoShape 2"/>
        <xdr:cNvSpPr>
          <a:spLocks/>
        </xdr:cNvSpPr>
      </xdr:nvSpPr>
      <xdr:spPr>
        <a:xfrm>
          <a:off x="9048750" y="11087100"/>
          <a:ext cx="0" cy="0"/>
        </a:xfrm>
        <a:prstGeom prst="downArrow">
          <a:avLst>
            <a:gd name="adj" fmla="val -2147483648"/>
          </a:avLst>
        </a:prstGeom>
        <a:solidFill>
          <a:srgbClr val="CCCC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29</xdr:row>
      <xdr:rowOff>0</xdr:rowOff>
    </xdr:from>
    <xdr:to>
      <xdr:col>10</xdr:col>
      <xdr:colOff>0</xdr:colOff>
      <xdr:row>29</xdr:row>
      <xdr:rowOff>0</xdr:rowOff>
    </xdr:to>
    <xdr:sp>
      <xdr:nvSpPr>
        <xdr:cNvPr id="3" name="AutoShape 7"/>
        <xdr:cNvSpPr>
          <a:spLocks/>
        </xdr:cNvSpPr>
      </xdr:nvSpPr>
      <xdr:spPr>
        <a:xfrm>
          <a:off x="9048750" y="12306300"/>
          <a:ext cx="0" cy="0"/>
        </a:xfrm>
        <a:prstGeom prst="rightArrow">
          <a:avLst>
            <a:gd name="adj" fmla="val -2147483648"/>
          </a:avLst>
        </a:prstGeom>
        <a:solidFill>
          <a:srgbClr val="CCCC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29</xdr:row>
      <xdr:rowOff>0</xdr:rowOff>
    </xdr:from>
    <xdr:to>
      <xdr:col>10</xdr:col>
      <xdr:colOff>0</xdr:colOff>
      <xdr:row>29</xdr:row>
      <xdr:rowOff>0</xdr:rowOff>
    </xdr:to>
    <xdr:sp>
      <xdr:nvSpPr>
        <xdr:cNvPr id="4" name="AutoShape 8"/>
        <xdr:cNvSpPr>
          <a:spLocks/>
        </xdr:cNvSpPr>
      </xdr:nvSpPr>
      <xdr:spPr>
        <a:xfrm>
          <a:off x="9048750" y="12306300"/>
          <a:ext cx="0" cy="0"/>
        </a:xfrm>
        <a:prstGeom prst="downArrow">
          <a:avLst>
            <a:gd name="adj" fmla="val -2147483648"/>
          </a:avLst>
        </a:prstGeom>
        <a:solidFill>
          <a:srgbClr val="CCCC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47625</xdr:colOff>
      <xdr:row>0</xdr:row>
      <xdr:rowOff>0</xdr:rowOff>
    </xdr:from>
    <xdr:to>
      <xdr:col>1</xdr:col>
      <xdr:colOff>676275</xdr:colOff>
      <xdr:row>1</xdr:row>
      <xdr:rowOff>257175</xdr:rowOff>
    </xdr:to>
    <xdr:pic>
      <xdr:nvPicPr>
        <xdr:cNvPr id="5" name="Picture 12" descr="m1kyi4n3[1]"/>
        <xdr:cNvPicPr preferRelativeResize="1">
          <a:picLocks noChangeAspect="1"/>
        </xdr:cNvPicPr>
      </xdr:nvPicPr>
      <xdr:blipFill>
        <a:blip r:embed="rId1"/>
        <a:stretch>
          <a:fillRect/>
        </a:stretch>
      </xdr:blipFill>
      <xdr:spPr>
        <a:xfrm>
          <a:off x="142875" y="0"/>
          <a:ext cx="628650" cy="561975"/>
        </a:xfrm>
        <a:prstGeom prst="rect">
          <a:avLst/>
        </a:prstGeom>
        <a:noFill/>
        <a:ln w="9525" cmpd="sng">
          <a:noFill/>
        </a:ln>
      </xdr:spPr>
    </xdr:pic>
    <xdr:clientData/>
  </xdr:twoCellAnchor>
  <xdr:twoCellAnchor editAs="oneCell">
    <xdr:from>
      <xdr:col>0</xdr:col>
      <xdr:colOff>57150</xdr:colOff>
      <xdr:row>2</xdr:row>
      <xdr:rowOff>66675</xdr:rowOff>
    </xdr:from>
    <xdr:to>
      <xdr:col>2</xdr:col>
      <xdr:colOff>104775</xdr:colOff>
      <xdr:row>3</xdr:row>
      <xdr:rowOff>114300</xdr:rowOff>
    </xdr:to>
    <xdr:pic>
      <xdr:nvPicPr>
        <xdr:cNvPr id="6" name="Picture 17" descr="White logo only"/>
        <xdr:cNvPicPr preferRelativeResize="1">
          <a:picLocks noChangeAspect="1"/>
        </xdr:cNvPicPr>
      </xdr:nvPicPr>
      <xdr:blipFill>
        <a:blip r:embed="rId2"/>
        <a:stretch>
          <a:fillRect/>
        </a:stretch>
      </xdr:blipFill>
      <xdr:spPr>
        <a:xfrm>
          <a:off x="57150" y="676275"/>
          <a:ext cx="857250" cy="904875"/>
        </a:xfrm>
        <a:prstGeom prst="rect">
          <a:avLst/>
        </a:prstGeom>
        <a:noFill/>
        <a:ln w="9525" cmpd="sng">
          <a:noFill/>
        </a:ln>
      </xdr:spPr>
    </xdr:pic>
    <xdr:clientData/>
  </xdr:twoCellAnchor>
  <xdr:twoCellAnchor editAs="oneCell">
    <xdr:from>
      <xdr:col>7</xdr:col>
      <xdr:colOff>247650</xdr:colOff>
      <xdr:row>2</xdr:row>
      <xdr:rowOff>219075</xdr:rowOff>
    </xdr:from>
    <xdr:to>
      <xdr:col>9</xdr:col>
      <xdr:colOff>152400</xdr:colOff>
      <xdr:row>2</xdr:row>
      <xdr:rowOff>752475</xdr:rowOff>
    </xdr:to>
    <xdr:pic>
      <xdr:nvPicPr>
        <xdr:cNvPr id="7" name="Picture 18" descr="FMHS_logo_blackH"/>
        <xdr:cNvPicPr preferRelativeResize="1">
          <a:picLocks noChangeAspect="1"/>
        </xdr:cNvPicPr>
      </xdr:nvPicPr>
      <xdr:blipFill>
        <a:blip r:embed="rId3"/>
        <a:stretch>
          <a:fillRect/>
        </a:stretch>
      </xdr:blipFill>
      <xdr:spPr>
        <a:xfrm>
          <a:off x="6257925" y="828675"/>
          <a:ext cx="2314575" cy="542925"/>
        </a:xfrm>
        <a:prstGeom prst="rect">
          <a:avLst/>
        </a:prstGeom>
        <a:noFill/>
        <a:ln w="9525" cmpd="sng">
          <a:noFill/>
        </a:ln>
      </xdr:spPr>
    </xdr:pic>
    <xdr:clientData/>
  </xdr:twoCellAnchor>
  <xdr:twoCellAnchor>
    <xdr:from>
      <xdr:col>9</xdr:col>
      <xdr:colOff>285750</xdr:colOff>
      <xdr:row>0</xdr:row>
      <xdr:rowOff>28575</xdr:rowOff>
    </xdr:from>
    <xdr:to>
      <xdr:col>9</xdr:col>
      <xdr:colOff>504825</xdr:colOff>
      <xdr:row>1</xdr:row>
      <xdr:rowOff>295275</xdr:rowOff>
    </xdr:to>
    <xdr:grpSp>
      <xdr:nvGrpSpPr>
        <xdr:cNvPr id="8" name="Group 23"/>
        <xdr:cNvGrpSpPr>
          <a:grpSpLocks/>
        </xdr:cNvGrpSpPr>
      </xdr:nvGrpSpPr>
      <xdr:grpSpPr>
        <a:xfrm>
          <a:off x="8705850" y="28575"/>
          <a:ext cx="219075" cy="571500"/>
          <a:chOff x="915" y="1"/>
          <a:chExt cx="23" cy="59"/>
        </a:xfrm>
        <a:solidFill>
          <a:srgbClr val="FFFFFF"/>
        </a:solidFill>
      </xdr:grpSpPr>
      <xdr:sp>
        <xdr:nvSpPr>
          <xdr:cNvPr id="9" name="Rectangle 20"/>
          <xdr:cNvSpPr>
            <a:spLocks/>
          </xdr:cNvSpPr>
        </xdr:nvSpPr>
        <xdr:spPr>
          <a:xfrm>
            <a:off x="918" y="45"/>
            <a:ext cx="17" cy="1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AutoShape 21"/>
          <xdr:cNvSpPr>
            <a:spLocks/>
          </xdr:cNvSpPr>
        </xdr:nvSpPr>
        <xdr:spPr>
          <a:xfrm rot="10800000">
            <a:off x="915" y="1"/>
            <a:ext cx="23" cy="19"/>
          </a:xfrm>
          <a:prstGeom prst="triangl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Oval 22"/>
          <xdr:cNvSpPr>
            <a:spLocks/>
          </xdr:cNvSpPr>
        </xdr:nvSpPr>
        <xdr:spPr>
          <a:xfrm>
            <a:off x="915" y="24"/>
            <a:ext cx="22" cy="3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22</xdr:row>
      <xdr:rowOff>114300</xdr:rowOff>
    </xdr:from>
    <xdr:to>
      <xdr:col>9</xdr:col>
      <xdr:colOff>304800</xdr:colOff>
      <xdr:row>31</xdr:row>
      <xdr:rowOff>114300</xdr:rowOff>
    </xdr:to>
    <xdr:grpSp>
      <xdr:nvGrpSpPr>
        <xdr:cNvPr id="1" name="Group 135"/>
        <xdr:cNvGrpSpPr>
          <a:grpSpLocks/>
        </xdr:cNvGrpSpPr>
      </xdr:nvGrpSpPr>
      <xdr:grpSpPr>
        <a:xfrm>
          <a:off x="2466975" y="4400550"/>
          <a:ext cx="1400175" cy="1457325"/>
          <a:chOff x="508" y="291"/>
          <a:chExt cx="128" cy="108"/>
        </a:xfrm>
        <a:solidFill>
          <a:srgbClr val="FFFFFF"/>
        </a:solidFill>
      </xdr:grpSpPr>
      <xdr:sp>
        <xdr:nvSpPr>
          <xdr:cNvPr id="2" name="Oval 132"/>
          <xdr:cNvSpPr>
            <a:spLocks/>
          </xdr:cNvSpPr>
        </xdr:nvSpPr>
        <xdr:spPr>
          <a:xfrm>
            <a:off x="508" y="291"/>
            <a:ext cx="128" cy="108"/>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Oval 133"/>
          <xdr:cNvSpPr>
            <a:spLocks/>
          </xdr:cNvSpPr>
        </xdr:nvSpPr>
        <xdr:spPr>
          <a:xfrm>
            <a:off x="510" y="325"/>
            <a:ext cx="125" cy="41"/>
          </a:xfrm>
          <a:prstGeom prst="ellips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209550</xdr:colOff>
      <xdr:row>35</xdr:row>
      <xdr:rowOff>9525</xdr:rowOff>
    </xdr:from>
    <xdr:to>
      <xdr:col>9</xdr:col>
      <xdr:colOff>171450</xdr:colOff>
      <xdr:row>42</xdr:row>
      <xdr:rowOff>47625</xdr:rowOff>
    </xdr:to>
    <xdr:grpSp>
      <xdr:nvGrpSpPr>
        <xdr:cNvPr id="4" name="Group 131"/>
        <xdr:cNvGrpSpPr>
          <a:grpSpLocks/>
        </xdr:cNvGrpSpPr>
      </xdr:nvGrpSpPr>
      <xdr:grpSpPr>
        <a:xfrm>
          <a:off x="2628900" y="6391275"/>
          <a:ext cx="1104900" cy="1171575"/>
          <a:chOff x="503" y="463"/>
          <a:chExt cx="100" cy="87"/>
        </a:xfrm>
        <a:solidFill>
          <a:srgbClr val="FFFFFF"/>
        </a:solidFill>
      </xdr:grpSpPr>
      <xdr:sp>
        <xdr:nvSpPr>
          <xdr:cNvPr id="5" name="Rectangle 128"/>
          <xdr:cNvSpPr>
            <a:spLocks/>
          </xdr:cNvSpPr>
        </xdr:nvSpPr>
        <xdr:spPr>
          <a:xfrm>
            <a:off x="503" y="463"/>
            <a:ext cx="100" cy="87"/>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130"/>
          <xdr:cNvSpPr>
            <a:spLocks/>
          </xdr:cNvSpPr>
        </xdr:nvSpPr>
        <xdr:spPr>
          <a:xfrm>
            <a:off x="503" y="506"/>
            <a:ext cx="9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38100</xdr:colOff>
      <xdr:row>51</xdr:row>
      <xdr:rowOff>19050</xdr:rowOff>
    </xdr:from>
    <xdr:to>
      <xdr:col>9</xdr:col>
      <xdr:colOff>0</xdr:colOff>
      <xdr:row>51</xdr:row>
      <xdr:rowOff>104775</xdr:rowOff>
    </xdr:to>
    <xdr:sp>
      <xdr:nvSpPr>
        <xdr:cNvPr id="7" name="AutoShape 21"/>
        <xdr:cNvSpPr>
          <a:spLocks/>
        </xdr:cNvSpPr>
      </xdr:nvSpPr>
      <xdr:spPr>
        <a:xfrm>
          <a:off x="2457450" y="8991600"/>
          <a:ext cx="1104900" cy="85725"/>
        </a:xfrm>
        <a:prstGeom prst="rightArrow">
          <a:avLst/>
        </a:prstGeom>
        <a:solidFill>
          <a:srgbClr val="CCCC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49</xdr:row>
      <xdr:rowOff>9525</xdr:rowOff>
    </xdr:from>
    <xdr:to>
      <xdr:col>6</xdr:col>
      <xdr:colOff>276225</xdr:colOff>
      <xdr:row>55</xdr:row>
      <xdr:rowOff>57150</xdr:rowOff>
    </xdr:to>
    <xdr:sp>
      <xdr:nvSpPr>
        <xdr:cNvPr id="8" name="AutoShape 22"/>
        <xdr:cNvSpPr>
          <a:spLocks/>
        </xdr:cNvSpPr>
      </xdr:nvSpPr>
      <xdr:spPr>
        <a:xfrm>
          <a:off x="2628900" y="8658225"/>
          <a:ext cx="76200" cy="1038225"/>
        </a:xfrm>
        <a:prstGeom prst="downArrow">
          <a:avLst/>
        </a:prstGeom>
        <a:solidFill>
          <a:srgbClr val="CCCC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66675</xdr:colOff>
      <xdr:row>0</xdr:row>
      <xdr:rowOff>47625</xdr:rowOff>
    </xdr:from>
    <xdr:to>
      <xdr:col>19</xdr:col>
      <xdr:colOff>276225</xdr:colOff>
      <xdr:row>2</xdr:row>
      <xdr:rowOff>142875</xdr:rowOff>
    </xdr:to>
    <xdr:grpSp>
      <xdr:nvGrpSpPr>
        <xdr:cNvPr id="9" name="Group 23"/>
        <xdr:cNvGrpSpPr>
          <a:grpSpLocks/>
        </xdr:cNvGrpSpPr>
      </xdr:nvGrpSpPr>
      <xdr:grpSpPr>
        <a:xfrm>
          <a:off x="7600950" y="47625"/>
          <a:ext cx="209550" cy="571500"/>
          <a:chOff x="915" y="1"/>
          <a:chExt cx="23" cy="59"/>
        </a:xfrm>
        <a:solidFill>
          <a:srgbClr val="FFFFFF"/>
        </a:solidFill>
      </xdr:grpSpPr>
      <xdr:sp>
        <xdr:nvSpPr>
          <xdr:cNvPr id="10" name="Rectangle 24"/>
          <xdr:cNvSpPr>
            <a:spLocks/>
          </xdr:cNvSpPr>
        </xdr:nvSpPr>
        <xdr:spPr>
          <a:xfrm>
            <a:off x="918" y="45"/>
            <a:ext cx="16" cy="1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AutoShape 25"/>
          <xdr:cNvSpPr>
            <a:spLocks/>
          </xdr:cNvSpPr>
        </xdr:nvSpPr>
        <xdr:spPr>
          <a:xfrm rot="10800000">
            <a:off x="915" y="1"/>
            <a:ext cx="23" cy="19"/>
          </a:xfrm>
          <a:prstGeom prst="triangl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Oval 26"/>
          <xdr:cNvSpPr>
            <a:spLocks/>
          </xdr:cNvSpPr>
        </xdr:nvSpPr>
        <xdr:spPr>
          <a:xfrm>
            <a:off x="915" y="24"/>
            <a:ext cx="22" cy="3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oneCellAnchor>
    <xdr:from>
      <xdr:col>20</xdr:col>
      <xdr:colOff>57150</xdr:colOff>
      <xdr:row>3</xdr:row>
      <xdr:rowOff>142875</xdr:rowOff>
    </xdr:from>
    <xdr:ext cx="2495550" cy="647700"/>
    <xdr:sp>
      <xdr:nvSpPr>
        <xdr:cNvPr id="13" name="TextBox 16"/>
        <xdr:cNvSpPr txBox="1">
          <a:spLocks noChangeArrowheads="1"/>
        </xdr:cNvSpPr>
      </xdr:nvSpPr>
      <xdr:spPr>
        <a:xfrm>
          <a:off x="7953375" y="857250"/>
          <a:ext cx="2495550" cy="647700"/>
        </a:xfrm>
        <a:prstGeom prst="rect">
          <a:avLst/>
        </a:prstGeom>
        <a:solidFill>
          <a:srgbClr val="CCC1DA"/>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注記</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「参加者集団」をクリックできない場合は、「適格集団」の欄にクリックして入り、「</a:t>
          </a:r>
          <a:r>
            <a:rPr lang="en-US" cap="none" sz="1100" b="0" i="0" u="none" baseline="0">
              <a:solidFill>
                <a:srgbClr val="000000"/>
              </a:solidFill>
              <a:latin typeface="Calibri"/>
              <a:ea typeface="Calibri"/>
              <a:cs typeface="Calibri"/>
            </a:rPr>
            <a:t>Tab</a:t>
          </a:r>
          <a:r>
            <a:rPr lang="en-US" cap="none" sz="1100" b="0" i="0" u="none" baseline="0">
              <a:solidFill>
                <a:srgbClr val="000000"/>
              </a:solidFill>
              <a:latin typeface="ＭＳ Ｐゴシック"/>
              <a:ea typeface="ＭＳ Ｐゴシック"/>
              <a:cs typeface="ＭＳ Ｐゴシック"/>
            </a:rPr>
            <a:t>」を押下すること。</a:t>
          </a:r>
        </a:p>
      </xdr:txBody>
    </xdr:sp>
    <xdr:clientData/>
  </xdr:oneCellAnchor>
  <xdr:twoCellAnchor>
    <xdr:from>
      <xdr:col>4</xdr:col>
      <xdr:colOff>19050</xdr:colOff>
      <xdr:row>4</xdr:row>
      <xdr:rowOff>85725</xdr:rowOff>
    </xdr:from>
    <xdr:to>
      <xdr:col>10</xdr:col>
      <xdr:colOff>419100</xdr:colOff>
      <xdr:row>16</xdr:row>
      <xdr:rowOff>19050</xdr:rowOff>
    </xdr:to>
    <xdr:grpSp>
      <xdr:nvGrpSpPr>
        <xdr:cNvPr id="14" name="Group 151"/>
        <xdr:cNvGrpSpPr>
          <a:grpSpLocks/>
        </xdr:cNvGrpSpPr>
      </xdr:nvGrpSpPr>
      <xdr:grpSpPr>
        <a:xfrm>
          <a:off x="1962150" y="1143000"/>
          <a:ext cx="2400300" cy="2190750"/>
          <a:chOff x="178" y="88"/>
          <a:chExt cx="220" cy="151"/>
        </a:xfrm>
        <a:solidFill>
          <a:srgbClr val="FFFFFF"/>
        </a:solidFill>
      </xdr:grpSpPr>
      <xdr:grpSp>
        <xdr:nvGrpSpPr>
          <xdr:cNvPr id="15" name="Group 141"/>
          <xdr:cNvGrpSpPr>
            <a:grpSpLocks/>
          </xdr:cNvGrpSpPr>
        </xdr:nvGrpSpPr>
        <xdr:grpSpPr>
          <a:xfrm>
            <a:off x="179" y="88"/>
            <a:ext cx="219" cy="151"/>
            <a:chOff x="483" y="290"/>
            <a:chExt cx="199" cy="161"/>
          </a:xfrm>
          <a:solidFill>
            <a:srgbClr val="FFFFFF"/>
          </a:solidFill>
        </xdr:grpSpPr>
        <xdr:sp>
          <xdr:nvSpPr>
            <xdr:cNvPr id="16" name="Line 138"/>
            <xdr:cNvSpPr>
              <a:spLocks/>
            </xdr:cNvSpPr>
          </xdr:nvSpPr>
          <xdr:spPr>
            <a:xfrm>
              <a:off x="483" y="290"/>
              <a:ext cx="100" cy="16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Line 139"/>
            <xdr:cNvSpPr>
              <a:spLocks/>
            </xdr:cNvSpPr>
          </xdr:nvSpPr>
          <xdr:spPr>
            <a:xfrm flipH="1">
              <a:off x="582" y="290"/>
              <a:ext cx="100" cy="16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8" name="Line 144"/>
          <xdr:cNvSpPr>
            <a:spLocks/>
          </xdr:cNvSpPr>
        </xdr:nvSpPr>
        <xdr:spPr>
          <a:xfrm>
            <a:off x="201" y="119"/>
            <a:ext cx="17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Line 146"/>
          <xdr:cNvSpPr>
            <a:spLocks/>
          </xdr:cNvSpPr>
        </xdr:nvSpPr>
        <xdr:spPr>
          <a:xfrm>
            <a:off x="178" y="89"/>
            <a:ext cx="21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Line 150"/>
          <xdr:cNvSpPr>
            <a:spLocks/>
          </xdr:cNvSpPr>
        </xdr:nvSpPr>
        <xdr:spPr>
          <a:xfrm>
            <a:off x="225" y="151"/>
            <a:ext cx="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209550</xdr:colOff>
      <xdr:row>35</xdr:row>
      <xdr:rowOff>9525</xdr:rowOff>
    </xdr:from>
    <xdr:to>
      <xdr:col>9</xdr:col>
      <xdr:colOff>171450</xdr:colOff>
      <xdr:row>42</xdr:row>
      <xdr:rowOff>47625</xdr:rowOff>
    </xdr:to>
    <xdr:grpSp>
      <xdr:nvGrpSpPr>
        <xdr:cNvPr id="21" name="Group 155"/>
        <xdr:cNvGrpSpPr>
          <a:grpSpLocks/>
        </xdr:cNvGrpSpPr>
      </xdr:nvGrpSpPr>
      <xdr:grpSpPr>
        <a:xfrm>
          <a:off x="2628900" y="6391275"/>
          <a:ext cx="1104900" cy="1171575"/>
          <a:chOff x="503" y="463"/>
          <a:chExt cx="100" cy="87"/>
        </a:xfrm>
        <a:solidFill>
          <a:srgbClr val="FFFFFF"/>
        </a:solidFill>
      </xdr:grpSpPr>
      <xdr:sp>
        <xdr:nvSpPr>
          <xdr:cNvPr id="22" name="Rectangle 156"/>
          <xdr:cNvSpPr>
            <a:spLocks/>
          </xdr:cNvSpPr>
        </xdr:nvSpPr>
        <xdr:spPr>
          <a:xfrm>
            <a:off x="503" y="463"/>
            <a:ext cx="100" cy="87"/>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Line 157"/>
          <xdr:cNvSpPr>
            <a:spLocks/>
          </xdr:cNvSpPr>
        </xdr:nvSpPr>
        <xdr:spPr>
          <a:xfrm>
            <a:off x="503" y="506"/>
            <a:ext cx="9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22</xdr:row>
      <xdr:rowOff>114300</xdr:rowOff>
    </xdr:from>
    <xdr:to>
      <xdr:col>9</xdr:col>
      <xdr:colOff>304800</xdr:colOff>
      <xdr:row>31</xdr:row>
      <xdr:rowOff>114300</xdr:rowOff>
    </xdr:to>
    <xdr:grpSp>
      <xdr:nvGrpSpPr>
        <xdr:cNvPr id="1" name="Group 1"/>
        <xdr:cNvGrpSpPr>
          <a:grpSpLocks/>
        </xdr:cNvGrpSpPr>
      </xdr:nvGrpSpPr>
      <xdr:grpSpPr>
        <a:xfrm>
          <a:off x="2466975" y="4219575"/>
          <a:ext cx="1400175" cy="1457325"/>
          <a:chOff x="508" y="291"/>
          <a:chExt cx="128" cy="108"/>
        </a:xfrm>
        <a:solidFill>
          <a:srgbClr val="FFFFFF"/>
        </a:solidFill>
      </xdr:grpSpPr>
      <xdr:sp>
        <xdr:nvSpPr>
          <xdr:cNvPr id="2" name="Oval 2"/>
          <xdr:cNvSpPr>
            <a:spLocks/>
          </xdr:cNvSpPr>
        </xdr:nvSpPr>
        <xdr:spPr>
          <a:xfrm>
            <a:off x="508" y="291"/>
            <a:ext cx="128" cy="108"/>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Oval 3"/>
          <xdr:cNvSpPr>
            <a:spLocks/>
          </xdr:cNvSpPr>
        </xdr:nvSpPr>
        <xdr:spPr>
          <a:xfrm>
            <a:off x="510" y="325"/>
            <a:ext cx="125" cy="41"/>
          </a:xfrm>
          <a:prstGeom prst="ellips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209550</xdr:colOff>
      <xdr:row>35</xdr:row>
      <xdr:rowOff>9525</xdr:rowOff>
    </xdr:from>
    <xdr:to>
      <xdr:col>9</xdr:col>
      <xdr:colOff>171450</xdr:colOff>
      <xdr:row>42</xdr:row>
      <xdr:rowOff>47625</xdr:rowOff>
    </xdr:to>
    <xdr:grpSp>
      <xdr:nvGrpSpPr>
        <xdr:cNvPr id="4" name="Group 4"/>
        <xdr:cNvGrpSpPr>
          <a:grpSpLocks/>
        </xdr:cNvGrpSpPr>
      </xdr:nvGrpSpPr>
      <xdr:grpSpPr>
        <a:xfrm>
          <a:off x="2628900" y="6210300"/>
          <a:ext cx="1104900" cy="1171575"/>
          <a:chOff x="503" y="463"/>
          <a:chExt cx="100" cy="87"/>
        </a:xfrm>
        <a:solidFill>
          <a:srgbClr val="FFFFFF"/>
        </a:solidFill>
      </xdr:grpSpPr>
      <xdr:sp>
        <xdr:nvSpPr>
          <xdr:cNvPr id="5" name="Rectangle 5"/>
          <xdr:cNvSpPr>
            <a:spLocks/>
          </xdr:cNvSpPr>
        </xdr:nvSpPr>
        <xdr:spPr>
          <a:xfrm>
            <a:off x="503" y="463"/>
            <a:ext cx="100" cy="87"/>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03" y="506"/>
            <a:ext cx="9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38100</xdr:colOff>
      <xdr:row>51</xdr:row>
      <xdr:rowOff>19050</xdr:rowOff>
    </xdr:from>
    <xdr:to>
      <xdr:col>9</xdr:col>
      <xdr:colOff>0</xdr:colOff>
      <xdr:row>51</xdr:row>
      <xdr:rowOff>104775</xdr:rowOff>
    </xdr:to>
    <xdr:sp>
      <xdr:nvSpPr>
        <xdr:cNvPr id="7" name="AutoShape 21"/>
        <xdr:cNvSpPr>
          <a:spLocks/>
        </xdr:cNvSpPr>
      </xdr:nvSpPr>
      <xdr:spPr>
        <a:xfrm>
          <a:off x="2457450" y="8810625"/>
          <a:ext cx="1104900" cy="85725"/>
        </a:xfrm>
        <a:prstGeom prst="rightArrow">
          <a:avLst/>
        </a:prstGeom>
        <a:solidFill>
          <a:srgbClr val="CCCC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49</xdr:row>
      <xdr:rowOff>9525</xdr:rowOff>
    </xdr:from>
    <xdr:to>
      <xdr:col>6</xdr:col>
      <xdr:colOff>276225</xdr:colOff>
      <xdr:row>55</xdr:row>
      <xdr:rowOff>57150</xdr:rowOff>
    </xdr:to>
    <xdr:sp>
      <xdr:nvSpPr>
        <xdr:cNvPr id="8" name="AutoShape 22"/>
        <xdr:cNvSpPr>
          <a:spLocks/>
        </xdr:cNvSpPr>
      </xdr:nvSpPr>
      <xdr:spPr>
        <a:xfrm>
          <a:off x="2628900" y="8477250"/>
          <a:ext cx="76200" cy="1038225"/>
        </a:xfrm>
        <a:prstGeom prst="downArrow">
          <a:avLst/>
        </a:prstGeom>
        <a:solidFill>
          <a:srgbClr val="CCCC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66675</xdr:colOff>
      <xdr:row>0</xdr:row>
      <xdr:rowOff>47625</xdr:rowOff>
    </xdr:from>
    <xdr:to>
      <xdr:col>19</xdr:col>
      <xdr:colOff>276225</xdr:colOff>
      <xdr:row>2</xdr:row>
      <xdr:rowOff>142875</xdr:rowOff>
    </xdr:to>
    <xdr:grpSp>
      <xdr:nvGrpSpPr>
        <xdr:cNvPr id="9" name="Group 23"/>
        <xdr:cNvGrpSpPr>
          <a:grpSpLocks/>
        </xdr:cNvGrpSpPr>
      </xdr:nvGrpSpPr>
      <xdr:grpSpPr>
        <a:xfrm>
          <a:off x="7600950" y="47625"/>
          <a:ext cx="209550" cy="571500"/>
          <a:chOff x="915" y="1"/>
          <a:chExt cx="23" cy="59"/>
        </a:xfrm>
        <a:solidFill>
          <a:srgbClr val="FFFFFF"/>
        </a:solidFill>
      </xdr:grpSpPr>
      <xdr:sp>
        <xdr:nvSpPr>
          <xdr:cNvPr id="10" name="Rectangle 24"/>
          <xdr:cNvSpPr>
            <a:spLocks/>
          </xdr:cNvSpPr>
        </xdr:nvSpPr>
        <xdr:spPr>
          <a:xfrm>
            <a:off x="918" y="45"/>
            <a:ext cx="16" cy="1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AutoShape 25"/>
          <xdr:cNvSpPr>
            <a:spLocks/>
          </xdr:cNvSpPr>
        </xdr:nvSpPr>
        <xdr:spPr>
          <a:xfrm rot="10800000">
            <a:off x="915" y="1"/>
            <a:ext cx="23" cy="19"/>
          </a:xfrm>
          <a:prstGeom prst="triangl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Oval 26"/>
          <xdr:cNvSpPr>
            <a:spLocks/>
          </xdr:cNvSpPr>
        </xdr:nvSpPr>
        <xdr:spPr>
          <a:xfrm>
            <a:off x="915" y="24"/>
            <a:ext cx="22" cy="3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oneCellAnchor>
    <xdr:from>
      <xdr:col>20</xdr:col>
      <xdr:colOff>57150</xdr:colOff>
      <xdr:row>3</xdr:row>
      <xdr:rowOff>142875</xdr:rowOff>
    </xdr:from>
    <xdr:ext cx="2495550" cy="647700"/>
    <xdr:sp>
      <xdr:nvSpPr>
        <xdr:cNvPr id="13" name="TextBox 16"/>
        <xdr:cNvSpPr txBox="1">
          <a:spLocks noChangeArrowheads="1"/>
        </xdr:cNvSpPr>
      </xdr:nvSpPr>
      <xdr:spPr>
        <a:xfrm>
          <a:off x="7953375" y="857250"/>
          <a:ext cx="2495550" cy="647700"/>
        </a:xfrm>
        <a:prstGeom prst="rect">
          <a:avLst/>
        </a:prstGeom>
        <a:solidFill>
          <a:srgbClr val="CCC1DA"/>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注記</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「参加者集団」をクリックできない場合は、「適格集団」の欄にクリックして入り、「</a:t>
          </a:r>
          <a:r>
            <a:rPr lang="en-US" cap="none" sz="1100" b="0" i="0" u="none" baseline="0">
              <a:solidFill>
                <a:srgbClr val="000000"/>
              </a:solidFill>
              <a:latin typeface="Calibri"/>
              <a:ea typeface="Calibri"/>
              <a:cs typeface="Calibri"/>
            </a:rPr>
            <a:t>Tab</a:t>
          </a:r>
          <a:r>
            <a:rPr lang="en-US" cap="none" sz="1100" b="0" i="0" u="none" baseline="0">
              <a:solidFill>
                <a:srgbClr val="000000"/>
              </a:solidFill>
              <a:latin typeface="ＭＳ Ｐゴシック"/>
              <a:ea typeface="ＭＳ Ｐゴシック"/>
              <a:cs typeface="ＭＳ Ｐゴシック"/>
            </a:rPr>
            <a:t>」を押下すること。</a:t>
          </a:r>
        </a:p>
      </xdr:txBody>
    </xdr:sp>
    <xdr:clientData/>
  </xdr:oneCellAnchor>
  <xdr:twoCellAnchor>
    <xdr:from>
      <xdr:col>4</xdr:col>
      <xdr:colOff>19050</xdr:colOff>
      <xdr:row>4</xdr:row>
      <xdr:rowOff>85725</xdr:rowOff>
    </xdr:from>
    <xdr:to>
      <xdr:col>10</xdr:col>
      <xdr:colOff>419100</xdr:colOff>
      <xdr:row>16</xdr:row>
      <xdr:rowOff>19050</xdr:rowOff>
    </xdr:to>
    <xdr:grpSp>
      <xdr:nvGrpSpPr>
        <xdr:cNvPr id="14" name="Group 28"/>
        <xdr:cNvGrpSpPr>
          <a:grpSpLocks/>
        </xdr:cNvGrpSpPr>
      </xdr:nvGrpSpPr>
      <xdr:grpSpPr>
        <a:xfrm>
          <a:off x="1962150" y="1143000"/>
          <a:ext cx="2400300" cy="2009775"/>
          <a:chOff x="178" y="88"/>
          <a:chExt cx="220" cy="151"/>
        </a:xfrm>
        <a:solidFill>
          <a:srgbClr val="FFFFFF"/>
        </a:solidFill>
      </xdr:grpSpPr>
      <xdr:grpSp>
        <xdr:nvGrpSpPr>
          <xdr:cNvPr id="15" name="Group 29"/>
          <xdr:cNvGrpSpPr>
            <a:grpSpLocks/>
          </xdr:cNvGrpSpPr>
        </xdr:nvGrpSpPr>
        <xdr:grpSpPr>
          <a:xfrm>
            <a:off x="179" y="88"/>
            <a:ext cx="219" cy="151"/>
            <a:chOff x="483" y="290"/>
            <a:chExt cx="199" cy="161"/>
          </a:xfrm>
          <a:solidFill>
            <a:srgbClr val="FFFFFF"/>
          </a:solidFill>
        </xdr:grpSpPr>
        <xdr:sp>
          <xdr:nvSpPr>
            <xdr:cNvPr id="16" name="Line 30"/>
            <xdr:cNvSpPr>
              <a:spLocks/>
            </xdr:cNvSpPr>
          </xdr:nvSpPr>
          <xdr:spPr>
            <a:xfrm>
              <a:off x="483" y="290"/>
              <a:ext cx="100" cy="16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Line 31"/>
            <xdr:cNvSpPr>
              <a:spLocks/>
            </xdr:cNvSpPr>
          </xdr:nvSpPr>
          <xdr:spPr>
            <a:xfrm flipH="1">
              <a:off x="582" y="290"/>
              <a:ext cx="100" cy="16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8" name="Line 32"/>
          <xdr:cNvSpPr>
            <a:spLocks/>
          </xdr:cNvSpPr>
        </xdr:nvSpPr>
        <xdr:spPr>
          <a:xfrm>
            <a:off x="201" y="119"/>
            <a:ext cx="17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Line 33"/>
          <xdr:cNvSpPr>
            <a:spLocks/>
          </xdr:cNvSpPr>
        </xdr:nvSpPr>
        <xdr:spPr>
          <a:xfrm>
            <a:off x="178" y="89"/>
            <a:ext cx="21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Line 34"/>
          <xdr:cNvSpPr>
            <a:spLocks/>
          </xdr:cNvSpPr>
        </xdr:nvSpPr>
        <xdr:spPr>
          <a:xfrm>
            <a:off x="225" y="151"/>
            <a:ext cx="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xdr:col>
      <xdr:colOff>19050</xdr:colOff>
      <xdr:row>4</xdr:row>
      <xdr:rowOff>85725</xdr:rowOff>
    </xdr:from>
    <xdr:to>
      <xdr:col>10</xdr:col>
      <xdr:colOff>419100</xdr:colOff>
      <xdr:row>16</xdr:row>
      <xdr:rowOff>19050</xdr:rowOff>
    </xdr:to>
    <xdr:grpSp>
      <xdr:nvGrpSpPr>
        <xdr:cNvPr id="21" name="Group 35"/>
        <xdr:cNvGrpSpPr>
          <a:grpSpLocks/>
        </xdr:cNvGrpSpPr>
      </xdr:nvGrpSpPr>
      <xdr:grpSpPr>
        <a:xfrm>
          <a:off x="1962150" y="1143000"/>
          <a:ext cx="2400300" cy="2009775"/>
          <a:chOff x="178" y="88"/>
          <a:chExt cx="220" cy="151"/>
        </a:xfrm>
        <a:solidFill>
          <a:srgbClr val="FFFFFF"/>
        </a:solidFill>
      </xdr:grpSpPr>
      <xdr:grpSp>
        <xdr:nvGrpSpPr>
          <xdr:cNvPr id="22" name="Group 36"/>
          <xdr:cNvGrpSpPr>
            <a:grpSpLocks/>
          </xdr:cNvGrpSpPr>
        </xdr:nvGrpSpPr>
        <xdr:grpSpPr>
          <a:xfrm>
            <a:off x="179" y="88"/>
            <a:ext cx="219" cy="151"/>
            <a:chOff x="483" y="290"/>
            <a:chExt cx="199" cy="161"/>
          </a:xfrm>
          <a:solidFill>
            <a:srgbClr val="FFFFFF"/>
          </a:solidFill>
        </xdr:grpSpPr>
        <xdr:sp>
          <xdr:nvSpPr>
            <xdr:cNvPr id="23" name="Line 37"/>
            <xdr:cNvSpPr>
              <a:spLocks/>
            </xdr:cNvSpPr>
          </xdr:nvSpPr>
          <xdr:spPr>
            <a:xfrm>
              <a:off x="483" y="290"/>
              <a:ext cx="100" cy="16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Line 38"/>
            <xdr:cNvSpPr>
              <a:spLocks/>
            </xdr:cNvSpPr>
          </xdr:nvSpPr>
          <xdr:spPr>
            <a:xfrm flipH="1">
              <a:off x="582" y="290"/>
              <a:ext cx="100" cy="16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25" name="Line 39"/>
          <xdr:cNvSpPr>
            <a:spLocks/>
          </xdr:cNvSpPr>
        </xdr:nvSpPr>
        <xdr:spPr>
          <a:xfrm>
            <a:off x="201" y="119"/>
            <a:ext cx="17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Line 40"/>
          <xdr:cNvSpPr>
            <a:spLocks/>
          </xdr:cNvSpPr>
        </xdr:nvSpPr>
        <xdr:spPr>
          <a:xfrm>
            <a:off x="178" y="89"/>
            <a:ext cx="21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Line 41"/>
          <xdr:cNvSpPr>
            <a:spLocks/>
          </xdr:cNvSpPr>
        </xdr:nvSpPr>
        <xdr:spPr>
          <a:xfrm>
            <a:off x="225" y="151"/>
            <a:ext cx="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47625</xdr:colOff>
      <xdr:row>22</xdr:row>
      <xdr:rowOff>114300</xdr:rowOff>
    </xdr:from>
    <xdr:to>
      <xdr:col>9</xdr:col>
      <xdr:colOff>304800</xdr:colOff>
      <xdr:row>31</xdr:row>
      <xdr:rowOff>114300</xdr:rowOff>
    </xdr:to>
    <xdr:grpSp>
      <xdr:nvGrpSpPr>
        <xdr:cNvPr id="28" name="Group 62"/>
        <xdr:cNvGrpSpPr>
          <a:grpSpLocks/>
        </xdr:cNvGrpSpPr>
      </xdr:nvGrpSpPr>
      <xdr:grpSpPr>
        <a:xfrm>
          <a:off x="2466975" y="4219575"/>
          <a:ext cx="1400175" cy="1457325"/>
          <a:chOff x="508" y="291"/>
          <a:chExt cx="128" cy="108"/>
        </a:xfrm>
        <a:solidFill>
          <a:srgbClr val="FFFFFF"/>
        </a:solidFill>
      </xdr:grpSpPr>
      <xdr:sp>
        <xdr:nvSpPr>
          <xdr:cNvPr id="29" name="Oval 63"/>
          <xdr:cNvSpPr>
            <a:spLocks/>
          </xdr:cNvSpPr>
        </xdr:nvSpPr>
        <xdr:spPr>
          <a:xfrm>
            <a:off x="508" y="291"/>
            <a:ext cx="128" cy="108"/>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Oval 64"/>
          <xdr:cNvSpPr>
            <a:spLocks/>
          </xdr:cNvSpPr>
        </xdr:nvSpPr>
        <xdr:spPr>
          <a:xfrm>
            <a:off x="510" y="325"/>
            <a:ext cx="125" cy="41"/>
          </a:xfrm>
          <a:prstGeom prst="ellips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209550</xdr:colOff>
      <xdr:row>35</xdr:row>
      <xdr:rowOff>9525</xdr:rowOff>
    </xdr:from>
    <xdr:to>
      <xdr:col>9</xdr:col>
      <xdr:colOff>171450</xdr:colOff>
      <xdr:row>42</xdr:row>
      <xdr:rowOff>47625</xdr:rowOff>
    </xdr:to>
    <xdr:grpSp>
      <xdr:nvGrpSpPr>
        <xdr:cNvPr id="31" name="Group 65"/>
        <xdr:cNvGrpSpPr>
          <a:grpSpLocks/>
        </xdr:cNvGrpSpPr>
      </xdr:nvGrpSpPr>
      <xdr:grpSpPr>
        <a:xfrm>
          <a:off x="2628900" y="6210300"/>
          <a:ext cx="1104900" cy="1171575"/>
          <a:chOff x="503" y="463"/>
          <a:chExt cx="100" cy="87"/>
        </a:xfrm>
        <a:solidFill>
          <a:srgbClr val="FFFFFF"/>
        </a:solidFill>
      </xdr:grpSpPr>
      <xdr:sp>
        <xdr:nvSpPr>
          <xdr:cNvPr id="32" name="Rectangle 66"/>
          <xdr:cNvSpPr>
            <a:spLocks/>
          </xdr:cNvSpPr>
        </xdr:nvSpPr>
        <xdr:spPr>
          <a:xfrm>
            <a:off x="503" y="463"/>
            <a:ext cx="100" cy="87"/>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3" name="Line 67"/>
          <xdr:cNvSpPr>
            <a:spLocks/>
          </xdr:cNvSpPr>
        </xdr:nvSpPr>
        <xdr:spPr>
          <a:xfrm>
            <a:off x="503" y="506"/>
            <a:ext cx="9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38100</xdr:colOff>
      <xdr:row>51</xdr:row>
      <xdr:rowOff>19050</xdr:rowOff>
    </xdr:from>
    <xdr:to>
      <xdr:col>9</xdr:col>
      <xdr:colOff>0</xdr:colOff>
      <xdr:row>51</xdr:row>
      <xdr:rowOff>104775</xdr:rowOff>
    </xdr:to>
    <xdr:sp>
      <xdr:nvSpPr>
        <xdr:cNvPr id="34" name="AutoShape 21"/>
        <xdr:cNvSpPr>
          <a:spLocks/>
        </xdr:cNvSpPr>
      </xdr:nvSpPr>
      <xdr:spPr>
        <a:xfrm>
          <a:off x="2457450" y="8810625"/>
          <a:ext cx="1104900" cy="85725"/>
        </a:xfrm>
        <a:prstGeom prst="rightArrow">
          <a:avLst/>
        </a:prstGeom>
        <a:solidFill>
          <a:srgbClr val="CCCC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22</xdr:row>
      <xdr:rowOff>114300</xdr:rowOff>
    </xdr:from>
    <xdr:to>
      <xdr:col>9</xdr:col>
      <xdr:colOff>304800</xdr:colOff>
      <xdr:row>31</xdr:row>
      <xdr:rowOff>114300</xdr:rowOff>
    </xdr:to>
    <xdr:grpSp>
      <xdr:nvGrpSpPr>
        <xdr:cNvPr id="35" name="Group 69"/>
        <xdr:cNvGrpSpPr>
          <a:grpSpLocks/>
        </xdr:cNvGrpSpPr>
      </xdr:nvGrpSpPr>
      <xdr:grpSpPr>
        <a:xfrm>
          <a:off x="2466975" y="4219575"/>
          <a:ext cx="1400175" cy="1457325"/>
          <a:chOff x="508" y="291"/>
          <a:chExt cx="128" cy="108"/>
        </a:xfrm>
        <a:solidFill>
          <a:srgbClr val="FFFFFF"/>
        </a:solidFill>
      </xdr:grpSpPr>
      <xdr:sp>
        <xdr:nvSpPr>
          <xdr:cNvPr id="36" name="Oval 70"/>
          <xdr:cNvSpPr>
            <a:spLocks/>
          </xdr:cNvSpPr>
        </xdr:nvSpPr>
        <xdr:spPr>
          <a:xfrm>
            <a:off x="508" y="291"/>
            <a:ext cx="128" cy="108"/>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 name="Oval 71"/>
          <xdr:cNvSpPr>
            <a:spLocks/>
          </xdr:cNvSpPr>
        </xdr:nvSpPr>
        <xdr:spPr>
          <a:xfrm>
            <a:off x="510" y="325"/>
            <a:ext cx="125" cy="41"/>
          </a:xfrm>
          <a:prstGeom prst="ellips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209550</xdr:colOff>
      <xdr:row>35</xdr:row>
      <xdr:rowOff>9525</xdr:rowOff>
    </xdr:from>
    <xdr:to>
      <xdr:col>9</xdr:col>
      <xdr:colOff>171450</xdr:colOff>
      <xdr:row>42</xdr:row>
      <xdr:rowOff>47625</xdr:rowOff>
    </xdr:to>
    <xdr:grpSp>
      <xdr:nvGrpSpPr>
        <xdr:cNvPr id="38" name="Group 72"/>
        <xdr:cNvGrpSpPr>
          <a:grpSpLocks/>
        </xdr:cNvGrpSpPr>
      </xdr:nvGrpSpPr>
      <xdr:grpSpPr>
        <a:xfrm>
          <a:off x="2628900" y="6210300"/>
          <a:ext cx="1104900" cy="1171575"/>
          <a:chOff x="503" y="463"/>
          <a:chExt cx="100" cy="87"/>
        </a:xfrm>
        <a:solidFill>
          <a:srgbClr val="FFFFFF"/>
        </a:solidFill>
      </xdr:grpSpPr>
      <xdr:sp>
        <xdr:nvSpPr>
          <xdr:cNvPr id="39" name="Rectangle 73"/>
          <xdr:cNvSpPr>
            <a:spLocks/>
          </xdr:cNvSpPr>
        </xdr:nvSpPr>
        <xdr:spPr>
          <a:xfrm>
            <a:off x="503" y="463"/>
            <a:ext cx="100" cy="87"/>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0" name="Line 74"/>
          <xdr:cNvSpPr>
            <a:spLocks/>
          </xdr:cNvSpPr>
        </xdr:nvSpPr>
        <xdr:spPr>
          <a:xfrm>
            <a:off x="503" y="506"/>
            <a:ext cx="9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38100</xdr:colOff>
      <xdr:row>51</xdr:row>
      <xdr:rowOff>19050</xdr:rowOff>
    </xdr:from>
    <xdr:to>
      <xdr:col>9</xdr:col>
      <xdr:colOff>0</xdr:colOff>
      <xdr:row>51</xdr:row>
      <xdr:rowOff>104775</xdr:rowOff>
    </xdr:to>
    <xdr:sp>
      <xdr:nvSpPr>
        <xdr:cNvPr id="41" name="AutoShape 21"/>
        <xdr:cNvSpPr>
          <a:spLocks/>
        </xdr:cNvSpPr>
      </xdr:nvSpPr>
      <xdr:spPr>
        <a:xfrm>
          <a:off x="2457450" y="8810625"/>
          <a:ext cx="1104900" cy="85725"/>
        </a:xfrm>
        <a:prstGeom prst="rightArrow">
          <a:avLst/>
        </a:prstGeom>
        <a:solidFill>
          <a:srgbClr val="CCCC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49</xdr:row>
      <xdr:rowOff>9525</xdr:rowOff>
    </xdr:from>
    <xdr:to>
      <xdr:col>6</xdr:col>
      <xdr:colOff>276225</xdr:colOff>
      <xdr:row>55</xdr:row>
      <xdr:rowOff>57150</xdr:rowOff>
    </xdr:to>
    <xdr:sp>
      <xdr:nvSpPr>
        <xdr:cNvPr id="42" name="AutoShape 22"/>
        <xdr:cNvSpPr>
          <a:spLocks/>
        </xdr:cNvSpPr>
      </xdr:nvSpPr>
      <xdr:spPr>
        <a:xfrm>
          <a:off x="2628900" y="8477250"/>
          <a:ext cx="76200" cy="1038225"/>
        </a:xfrm>
        <a:prstGeom prst="downArrow">
          <a:avLst/>
        </a:prstGeom>
        <a:solidFill>
          <a:srgbClr val="CCCC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66675</xdr:colOff>
      <xdr:row>0</xdr:row>
      <xdr:rowOff>47625</xdr:rowOff>
    </xdr:from>
    <xdr:to>
      <xdr:col>19</xdr:col>
      <xdr:colOff>276225</xdr:colOff>
      <xdr:row>2</xdr:row>
      <xdr:rowOff>142875</xdr:rowOff>
    </xdr:to>
    <xdr:grpSp>
      <xdr:nvGrpSpPr>
        <xdr:cNvPr id="43" name="Group 23"/>
        <xdr:cNvGrpSpPr>
          <a:grpSpLocks/>
        </xdr:cNvGrpSpPr>
      </xdr:nvGrpSpPr>
      <xdr:grpSpPr>
        <a:xfrm>
          <a:off x="7600950" y="47625"/>
          <a:ext cx="209550" cy="571500"/>
          <a:chOff x="915" y="1"/>
          <a:chExt cx="23" cy="59"/>
        </a:xfrm>
        <a:solidFill>
          <a:srgbClr val="FFFFFF"/>
        </a:solidFill>
      </xdr:grpSpPr>
      <xdr:sp>
        <xdr:nvSpPr>
          <xdr:cNvPr id="44" name="Rectangle 24"/>
          <xdr:cNvSpPr>
            <a:spLocks/>
          </xdr:cNvSpPr>
        </xdr:nvSpPr>
        <xdr:spPr>
          <a:xfrm>
            <a:off x="918" y="45"/>
            <a:ext cx="16" cy="1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5" name="AutoShape 25"/>
          <xdr:cNvSpPr>
            <a:spLocks/>
          </xdr:cNvSpPr>
        </xdr:nvSpPr>
        <xdr:spPr>
          <a:xfrm rot="10800000">
            <a:off x="915" y="1"/>
            <a:ext cx="23" cy="19"/>
          </a:xfrm>
          <a:prstGeom prst="triangl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6" name="Oval 26"/>
          <xdr:cNvSpPr>
            <a:spLocks/>
          </xdr:cNvSpPr>
        </xdr:nvSpPr>
        <xdr:spPr>
          <a:xfrm>
            <a:off x="915" y="24"/>
            <a:ext cx="22" cy="3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xdr:col>
      <xdr:colOff>19050</xdr:colOff>
      <xdr:row>4</xdr:row>
      <xdr:rowOff>85725</xdr:rowOff>
    </xdr:from>
    <xdr:to>
      <xdr:col>10</xdr:col>
      <xdr:colOff>419100</xdr:colOff>
      <xdr:row>16</xdr:row>
      <xdr:rowOff>19050</xdr:rowOff>
    </xdr:to>
    <xdr:grpSp>
      <xdr:nvGrpSpPr>
        <xdr:cNvPr id="47" name="Group 81"/>
        <xdr:cNvGrpSpPr>
          <a:grpSpLocks/>
        </xdr:cNvGrpSpPr>
      </xdr:nvGrpSpPr>
      <xdr:grpSpPr>
        <a:xfrm>
          <a:off x="1962150" y="1143000"/>
          <a:ext cx="2400300" cy="2009775"/>
          <a:chOff x="178" y="88"/>
          <a:chExt cx="220" cy="151"/>
        </a:xfrm>
        <a:solidFill>
          <a:srgbClr val="FFFFFF"/>
        </a:solidFill>
      </xdr:grpSpPr>
      <xdr:grpSp>
        <xdr:nvGrpSpPr>
          <xdr:cNvPr id="48" name="Group 82"/>
          <xdr:cNvGrpSpPr>
            <a:grpSpLocks/>
          </xdr:cNvGrpSpPr>
        </xdr:nvGrpSpPr>
        <xdr:grpSpPr>
          <a:xfrm>
            <a:off x="179" y="88"/>
            <a:ext cx="219" cy="151"/>
            <a:chOff x="483" y="290"/>
            <a:chExt cx="199" cy="161"/>
          </a:xfrm>
          <a:solidFill>
            <a:srgbClr val="FFFFFF"/>
          </a:solidFill>
        </xdr:grpSpPr>
        <xdr:sp>
          <xdr:nvSpPr>
            <xdr:cNvPr id="49" name="Line 83"/>
            <xdr:cNvSpPr>
              <a:spLocks/>
            </xdr:cNvSpPr>
          </xdr:nvSpPr>
          <xdr:spPr>
            <a:xfrm>
              <a:off x="483" y="290"/>
              <a:ext cx="100" cy="16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0" name="Line 84"/>
            <xdr:cNvSpPr>
              <a:spLocks/>
            </xdr:cNvSpPr>
          </xdr:nvSpPr>
          <xdr:spPr>
            <a:xfrm flipH="1">
              <a:off x="582" y="290"/>
              <a:ext cx="100" cy="16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51" name="Line 85"/>
          <xdr:cNvSpPr>
            <a:spLocks/>
          </xdr:cNvSpPr>
        </xdr:nvSpPr>
        <xdr:spPr>
          <a:xfrm>
            <a:off x="201" y="119"/>
            <a:ext cx="17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2" name="Line 86"/>
          <xdr:cNvSpPr>
            <a:spLocks/>
          </xdr:cNvSpPr>
        </xdr:nvSpPr>
        <xdr:spPr>
          <a:xfrm>
            <a:off x="178" y="89"/>
            <a:ext cx="21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53" name="Line 87"/>
          <xdr:cNvSpPr>
            <a:spLocks/>
          </xdr:cNvSpPr>
        </xdr:nvSpPr>
        <xdr:spPr>
          <a:xfrm>
            <a:off x="225" y="151"/>
            <a:ext cx="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36</xdr:row>
      <xdr:rowOff>0</xdr:rowOff>
    </xdr:from>
    <xdr:to>
      <xdr:col>4</xdr:col>
      <xdr:colOff>0</xdr:colOff>
      <xdr:row>36</xdr:row>
      <xdr:rowOff>0</xdr:rowOff>
    </xdr:to>
    <xdr:sp>
      <xdr:nvSpPr>
        <xdr:cNvPr id="1" name="AutoShape 26"/>
        <xdr:cNvSpPr>
          <a:spLocks/>
        </xdr:cNvSpPr>
      </xdr:nvSpPr>
      <xdr:spPr>
        <a:xfrm>
          <a:off x="7343775" y="11001375"/>
          <a:ext cx="0" cy="0"/>
        </a:xfrm>
        <a:prstGeom prst="rightArrow">
          <a:avLst>
            <a:gd name="adj" fmla="val -2147483648"/>
          </a:avLst>
        </a:prstGeom>
        <a:solidFill>
          <a:srgbClr val="CCCC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36</xdr:row>
      <xdr:rowOff>0</xdr:rowOff>
    </xdr:from>
    <xdr:to>
      <xdr:col>4</xdr:col>
      <xdr:colOff>0</xdr:colOff>
      <xdr:row>36</xdr:row>
      <xdr:rowOff>0</xdr:rowOff>
    </xdr:to>
    <xdr:sp>
      <xdr:nvSpPr>
        <xdr:cNvPr id="2" name="AutoShape 27"/>
        <xdr:cNvSpPr>
          <a:spLocks/>
        </xdr:cNvSpPr>
      </xdr:nvSpPr>
      <xdr:spPr>
        <a:xfrm>
          <a:off x="7343775" y="11001375"/>
          <a:ext cx="0" cy="0"/>
        </a:xfrm>
        <a:prstGeom prst="downArrow">
          <a:avLst>
            <a:gd name="adj" fmla="val -2147483648"/>
          </a:avLst>
        </a:prstGeom>
        <a:solidFill>
          <a:srgbClr val="CCCC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4114800</xdr:colOff>
      <xdr:row>0</xdr:row>
      <xdr:rowOff>66675</xdr:rowOff>
    </xdr:from>
    <xdr:to>
      <xdr:col>3</xdr:col>
      <xdr:colOff>4305300</xdr:colOff>
      <xdr:row>2</xdr:row>
      <xdr:rowOff>142875</xdr:rowOff>
    </xdr:to>
    <xdr:grpSp>
      <xdr:nvGrpSpPr>
        <xdr:cNvPr id="3" name="Group 50"/>
        <xdr:cNvGrpSpPr>
          <a:grpSpLocks/>
        </xdr:cNvGrpSpPr>
      </xdr:nvGrpSpPr>
      <xdr:grpSpPr>
        <a:xfrm>
          <a:off x="7058025" y="66675"/>
          <a:ext cx="190500" cy="504825"/>
          <a:chOff x="915" y="1"/>
          <a:chExt cx="23" cy="59"/>
        </a:xfrm>
        <a:solidFill>
          <a:srgbClr val="FFFFFF"/>
        </a:solidFill>
      </xdr:grpSpPr>
      <xdr:sp>
        <xdr:nvSpPr>
          <xdr:cNvPr id="4" name="Rectangle 51"/>
          <xdr:cNvSpPr>
            <a:spLocks/>
          </xdr:cNvSpPr>
        </xdr:nvSpPr>
        <xdr:spPr>
          <a:xfrm>
            <a:off x="918" y="45"/>
            <a:ext cx="16" cy="1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AutoShape 52"/>
          <xdr:cNvSpPr>
            <a:spLocks/>
          </xdr:cNvSpPr>
        </xdr:nvSpPr>
        <xdr:spPr>
          <a:xfrm rot="10800000">
            <a:off x="915" y="1"/>
            <a:ext cx="23" cy="19"/>
          </a:xfrm>
          <a:prstGeom prst="triangl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Oval 53"/>
          <xdr:cNvSpPr>
            <a:spLocks/>
          </xdr:cNvSpPr>
        </xdr:nvSpPr>
        <xdr:spPr>
          <a:xfrm>
            <a:off x="915" y="24"/>
            <a:ext cx="22" cy="17"/>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4143375</xdr:colOff>
      <xdr:row>0</xdr:row>
      <xdr:rowOff>66675</xdr:rowOff>
    </xdr:from>
    <xdr:to>
      <xdr:col>3</xdr:col>
      <xdr:colOff>4314825</xdr:colOff>
      <xdr:row>2</xdr:row>
      <xdr:rowOff>142875</xdr:rowOff>
    </xdr:to>
    <xdr:grpSp>
      <xdr:nvGrpSpPr>
        <xdr:cNvPr id="7" name="Group 50"/>
        <xdr:cNvGrpSpPr>
          <a:grpSpLocks/>
        </xdr:cNvGrpSpPr>
      </xdr:nvGrpSpPr>
      <xdr:grpSpPr>
        <a:xfrm>
          <a:off x="7086600" y="66675"/>
          <a:ext cx="171450" cy="504825"/>
          <a:chOff x="915" y="1"/>
          <a:chExt cx="23" cy="59"/>
        </a:xfrm>
        <a:solidFill>
          <a:srgbClr val="FFFFFF"/>
        </a:solidFill>
      </xdr:grpSpPr>
      <xdr:sp>
        <xdr:nvSpPr>
          <xdr:cNvPr id="8" name="Rectangle 51"/>
          <xdr:cNvSpPr>
            <a:spLocks/>
          </xdr:cNvSpPr>
        </xdr:nvSpPr>
        <xdr:spPr>
          <a:xfrm>
            <a:off x="918" y="45"/>
            <a:ext cx="18" cy="1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AutoShape 52"/>
          <xdr:cNvSpPr>
            <a:spLocks/>
          </xdr:cNvSpPr>
        </xdr:nvSpPr>
        <xdr:spPr>
          <a:xfrm rot="10800000">
            <a:off x="915" y="1"/>
            <a:ext cx="23" cy="19"/>
          </a:xfrm>
          <a:prstGeom prst="triangl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Oval 53"/>
          <xdr:cNvSpPr>
            <a:spLocks/>
          </xdr:cNvSpPr>
        </xdr:nvSpPr>
        <xdr:spPr>
          <a:xfrm>
            <a:off x="915" y="24"/>
            <a:ext cx="22" cy="16"/>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14</xdr:row>
      <xdr:rowOff>0</xdr:rowOff>
    </xdr:from>
    <xdr:to>
      <xdr:col>3</xdr:col>
      <xdr:colOff>0</xdr:colOff>
      <xdr:row>14</xdr:row>
      <xdr:rowOff>0</xdr:rowOff>
    </xdr:to>
    <xdr:sp>
      <xdr:nvSpPr>
        <xdr:cNvPr id="1" name="AutoShape 1"/>
        <xdr:cNvSpPr>
          <a:spLocks/>
        </xdr:cNvSpPr>
      </xdr:nvSpPr>
      <xdr:spPr>
        <a:xfrm>
          <a:off x="8086725" y="11591925"/>
          <a:ext cx="0" cy="0"/>
        </a:xfrm>
        <a:prstGeom prst="rightArrow">
          <a:avLst>
            <a:gd name="adj" fmla="val -2147483648"/>
          </a:avLst>
        </a:prstGeom>
        <a:solidFill>
          <a:srgbClr val="CCCC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14</xdr:row>
      <xdr:rowOff>0</xdr:rowOff>
    </xdr:from>
    <xdr:to>
      <xdr:col>3</xdr:col>
      <xdr:colOff>0</xdr:colOff>
      <xdr:row>14</xdr:row>
      <xdr:rowOff>0</xdr:rowOff>
    </xdr:to>
    <xdr:sp>
      <xdr:nvSpPr>
        <xdr:cNvPr id="2" name="AutoShape 2"/>
        <xdr:cNvSpPr>
          <a:spLocks/>
        </xdr:cNvSpPr>
      </xdr:nvSpPr>
      <xdr:spPr>
        <a:xfrm>
          <a:off x="8086725" y="11591925"/>
          <a:ext cx="0" cy="0"/>
        </a:xfrm>
        <a:prstGeom prst="downArrow">
          <a:avLst>
            <a:gd name="adj" fmla="val -2147483648"/>
          </a:avLst>
        </a:prstGeom>
        <a:solidFill>
          <a:srgbClr val="CCCC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14</xdr:row>
      <xdr:rowOff>0</xdr:rowOff>
    </xdr:from>
    <xdr:to>
      <xdr:col>3</xdr:col>
      <xdr:colOff>0</xdr:colOff>
      <xdr:row>14</xdr:row>
      <xdr:rowOff>0</xdr:rowOff>
    </xdr:to>
    <xdr:sp>
      <xdr:nvSpPr>
        <xdr:cNvPr id="3" name="AutoShape 3"/>
        <xdr:cNvSpPr>
          <a:spLocks/>
        </xdr:cNvSpPr>
      </xdr:nvSpPr>
      <xdr:spPr>
        <a:xfrm>
          <a:off x="8086725" y="11591925"/>
          <a:ext cx="0" cy="0"/>
        </a:xfrm>
        <a:prstGeom prst="rightArrow">
          <a:avLst>
            <a:gd name="adj" fmla="val -2147483648"/>
          </a:avLst>
        </a:prstGeom>
        <a:solidFill>
          <a:srgbClr val="CCCC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14</xdr:row>
      <xdr:rowOff>0</xdr:rowOff>
    </xdr:from>
    <xdr:to>
      <xdr:col>3</xdr:col>
      <xdr:colOff>0</xdr:colOff>
      <xdr:row>14</xdr:row>
      <xdr:rowOff>0</xdr:rowOff>
    </xdr:to>
    <xdr:sp>
      <xdr:nvSpPr>
        <xdr:cNvPr id="4" name="AutoShape 4"/>
        <xdr:cNvSpPr>
          <a:spLocks/>
        </xdr:cNvSpPr>
      </xdr:nvSpPr>
      <xdr:spPr>
        <a:xfrm>
          <a:off x="8086725" y="11591925"/>
          <a:ext cx="0" cy="0"/>
        </a:xfrm>
        <a:prstGeom prst="downArrow">
          <a:avLst>
            <a:gd name="adj" fmla="val -2147483648"/>
          </a:avLst>
        </a:prstGeom>
        <a:solidFill>
          <a:srgbClr val="CCCC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6143625</xdr:colOff>
      <xdr:row>0</xdr:row>
      <xdr:rowOff>57150</xdr:rowOff>
    </xdr:from>
    <xdr:to>
      <xdr:col>2</xdr:col>
      <xdr:colOff>6372225</xdr:colOff>
      <xdr:row>1</xdr:row>
      <xdr:rowOff>266700</xdr:rowOff>
    </xdr:to>
    <xdr:grpSp>
      <xdr:nvGrpSpPr>
        <xdr:cNvPr id="5" name="Group 5"/>
        <xdr:cNvGrpSpPr>
          <a:grpSpLocks/>
        </xdr:cNvGrpSpPr>
      </xdr:nvGrpSpPr>
      <xdr:grpSpPr>
        <a:xfrm>
          <a:off x="7743825" y="57150"/>
          <a:ext cx="228600" cy="542925"/>
          <a:chOff x="915" y="1"/>
          <a:chExt cx="23" cy="59"/>
        </a:xfrm>
        <a:solidFill>
          <a:srgbClr val="FFFFFF"/>
        </a:solidFill>
      </xdr:grpSpPr>
      <xdr:sp>
        <xdr:nvSpPr>
          <xdr:cNvPr id="6" name="Rectangle 6"/>
          <xdr:cNvSpPr>
            <a:spLocks/>
          </xdr:cNvSpPr>
        </xdr:nvSpPr>
        <xdr:spPr>
          <a:xfrm>
            <a:off x="918" y="45"/>
            <a:ext cx="17" cy="1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AutoShape 7"/>
          <xdr:cNvSpPr>
            <a:spLocks/>
          </xdr:cNvSpPr>
        </xdr:nvSpPr>
        <xdr:spPr>
          <a:xfrm rot="10800000">
            <a:off x="915" y="1"/>
            <a:ext cx="23" cy="19"/>
          </a:xfrm>
          <a:prstGeom prst="triangl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Oval 8"/>
          <xdr:cNvSpPr>
            <a:spLocks/>
          </xdr:cNvSpPr>
        </xdr:nvSpPr>
        <xdr:spPr>
          <a:xfrm>
            <a:off x="915" y="24"/>
            <a:ext cx="22" cy="16"/>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0</xdr:colOff>
      <xdr:row>2</xdr:row>
      <xdr:rowOff>0</xdr:rowOff>
    </xdr:from>
    <xdr:to>
      <xdr:col>2</xdr:col>
      <xdr:colOff>0</xdr:colOff>
      <xdr:row>2</xdr:row>
      <xdr:rowOff>0</xdr:rowOff>
    </xdr:to>
    <xdr:sp>
      <xdr:nvSpPr>
        <xdr:cNvPr id="9" name="Text Box 9"/>
        <xdr:cNvSpPr txBox="1">
          <a:spLocks noChangeArrowheads="1"/>
        </xdr:cNvSpPr>
      </xdr:nvSpPr>
      <xdr:spPr>
        <a:xfrm>
          <a:off x="1600200" y="666750"/>
          <a:ext cx="0" cy="0"/>
        </a:xfrm>
        <a:prstGeom prst="rect">
          <a:avLst/>
        </a:prstGeom>
        <a:noFill/>
        <a:ln w="9525" cmpd="sng">
          <a:noFill/>
        </a:ln>
      </xdr:spPr>
      <xdr:txBody>
        <a:bodyPr vertOverflow="clip" wrap="square" lIns="0" tIns="22860" rIns="36576" bIns="0"/>
        <a:p>
          <a:pPr algn="r">
            <a:defRPr/>
          </a:pPr>
          <a:r>
            <a:rPr lang="en-US" cap="none" sz="1200" b="0" i="0" u="none" baseline="0">
              <a:solidFill>
                <a:srgbClr val="000000"/>
              </a:solidFill>
              <a:latin typeface="Arial"/>
              <a:ea typeface="Arial"/>
              <a:cs typeface="Arial"/>
            </a:rPr>
            <a:t>Patient preferences</a:t>
          </a:r>
          <a:r>
            <a:rPr lang="en-US" cap="none" sz="1400" b="0" i="0" u="none" baseline="0">
              <a:solidFill>
                <a:srgbClr val="000000"/>
              </a:solidFill>
              <a:latin typeface="Arial"/>
              <a:ea typeface="Arial"/>
              <a:cs typeface="Arial"/>
            </a:rPr>
            <a:t> </a:t>
          </a:r>
        </a:p>
      </xdr:txBody>
    </xdr:sp>
    <xdr:clientData/>
  </xdr:twoCellAnchor>
  <xdr:twoCellAnchor>
    <xdr:from>
      <xdr:col>2</xdr:col>
      <xdr:colOff>1209675</xdr:colOff>
      <xdr:row>2</xdr:row>
      <xdr:rowOff>76200</xdr:rowOff>
    </xdr:from>
    <xdr:to>
      <xdr:col>2</xdr:col>
      <xdr:colOff>5057775</xdr:colOff>
      <xdr:row>2</xdr:row>
      <xdr:rowOff>1219200</xdr:rowOff>
    </xdr:to>
    <xdr:grpSp>
      <xdr:nvGrpSpPr>
        <xdr:cNvPr id="10" name="Group 18"/>
        <xdr:cNvGrpSpPr>
          <a:grpSpLocks/>
        </xdr:cNvGrpSpPr>
      </xdr:nvGrpSpPr>
      <xdr:grpSpPr>
        <a:xfrm>
          <a:off x="2809875" y="742950"/>
          <a:ext cx="3848100" cy="1143000"/>
          <a:chOff x="293" y="78"/>
          <a:chExt cx="404" cy="120"/>
        </a:xfrm>
        <a:solidFill>
          <a:srgbClr val="FFFFFF"/>
        </a:solidFill>
      </xdr:grpSpPr>
      <xdr:sp>
        <xdr:nvSpPr>
          <xdr:cNvPr id="11" name="Text Box 11"/>
          <xdr:cNvSpPr txBox="1">
            <a:spLocks noChangeArrowheads="1"/>
          </xdr:cNvSpPr>
        </xdr:nvSpPr>
        <xdr:spPr>
          <a:xfrm>
            <a:off x="293" y="120"/>
            <a:ext cx="157" cy="28"/>
          </a:xfrm>
          <a:prstGeom prst="rect">
            <a:avLst/>
          </a:prstGeom>
          <a:noFill/>
          <a:ln w="9525" cmpd="sng">
            <a:noFill/>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P</a:t>
            </a:r>
            <a:r>
              <a:rPr lang="en-US" cap="none" sz="1200" b="0" i="0" u="none" baseline="0">
                <a:solidFill>
                  <a:srgbClr val="000000"/>
                </a:solidFill>
                <a:latin typeface="Arial"/>
                <a:ea typeface="Arial"/>
                <a:cs typeface="Arial"/>
              </a:rPr>
              <a:t>atient preferences</a:t>
            </a:r>
            <a:r>
              <a:rPr lang="en-US" cap="none" sz="1400" b="0" i="0" u="none" baseline="0">
                <a:solidFill>
                  <a:srgbClr val="000000"/>
                </a:solidFill>
                <a:latin typeface="Arial"/>
                <a:ea typeface="Arial"/>
                <a:cs typeface="Arial"/>
              </a:rPr>
              <a:t> </a:t>
            </a:r>
          </a:p>
        </xdr:txBody>
      </xdr:sp>
      <xdr:sp>
        <xdr:nvSpPr>
          <xdr:cNvPr id="12" name="Text Box 12"/>
          <xdr:cNvSpPr txBox="1">
            <a:spLocks noChangeArrowheads="1"/>
          </xdr:cNvSpPr>
        </xdr:nvSpPr>
        <xdr:spPr>
          <a:xfrm>
            <a:off x="404" y="78"/>
            <a:ext cx="190" cy="28"/>
          </a:xfrm>
          <a:prstGeom prst="rect">
            <a:avLst/>
          </a:prstGeom>
          <a:noFill/>
          <a:ln w="9525" cmpd="sng">
            <a:noFill/>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E</a:t>
            </a:r>
            <a:r>
              <a:rPr lang="en-US" cap="none" sz="1200" b="0" i="0" u="none" baseline="0">
                <a:solidFill>
                  <a:srgbClr val="000000"/>
                </a:solidFill>
                <a:latin typeface="Arial"/>
                <a:ea typeface="Arial"/>
                <a:cs typeface="Arial"/>
              </a:rPr>
              <a:t>pidemiologic evidence </a:t>
            </a:r>
          </a:p>
        </xdr:txBody>
      </xdr:sp>
      <xdr:sp>
        <xdr:nvSpPr>
          <xdr:cNvPr id="13" name="Text Box 13"/>
          <xdr:cNvSpPr txBox="1">
            <a:spLocks noChangeArrowheads="1"/>
          </xdr:cNvSpPr>
        </xdr:nvSpPr>
        <xdr:spPr>
          <a:xfrm>
            <a:off x="566" y="120"/>
            <a:ext cx="131" cy="28"/>
          </a:xfrm>
          <a:prstGeom prst="rect">
            <a:avLst/>
          </a:prstGeom>
          <a:noFill/>
          <a:ln w="9525" cmpd="sng">
            <a:noFill/>
          </a:ln>
        </xdr:spPr>
        <xdr:txBody>
          <a:bodyPr vertOverflow="clip" wrap="square" lIns="36576" tIns="22860" rIns="36576" bIns="0"/>
          <a:p>
            <a:pPr algn="ctr">
              <a:defRPr/>
            </a:pP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P</a:t>
            </a:r>
            <a:r>
              <a:rPr lang="en-US" cap="none" sz="1200" b="0" i="0" u="none" baseline="0">
                <a:solidFill>
                  <a:srgbClr val="000000"/>
                </a:solidFill>
                <a:latin typeface="Arial"/>
                <a:ea typeface="Arial"/>
                <a:cs typeface="Arial"/>
              </a:rPr>
              <a:t>olicy issues</a:t>
            </a:r>
            <a:r>
              <a:rPr lang="en-US" cap="none" sz="1400" b="0" i="0" u="none" baseline="0">
                <a:solidFill>
                  <a:srgbClr val="000000"/>
                </a:solidFill>
                <a:latin typeface="Arial"/>
                <a:ea typeface="Arial"/>
                <a:cs typeface="Arial"/>
              </a:rPr>
              <a:t> </a:t>
            </a:r>
          </a:p>
        </xdr:txBody>
      </xdr:sp>
      <xdr:sp>
        <xdr:nvSpPr>
          <xdr:cNvPr id="14" name="Text Box 14"/>
          <xdr:cNvSpPr txBox="1">
            <a:spLocks noChangeArrowheads="1"/>
          </xdr:cNvSpPr>
        </xdr:nvSpPr>
        <xdr:spPr>
          <a:xfrm>
            <a:off x="410" y="170"/>
            <a:ext cx="174" cy="28"/>
          </a:xfrm>
          <a:prstGeom prst="rect">
            <a:avLst/>
          </a:prstGeom>
          <a:noFill/>
          <a:ln w="9525" cmpd="sng">
            <a:noFill/>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C</a:t>
            </a:r>
            <a:r>
              <a:rPr lang="en-US" cap="none" sz="1200" b="0" i="0" u="none" baseline="0">
                <a:solidFill>
                  <a:srgbClr val="000000"/>
                </a:solidFill>
                <a:latin typeface="Arial"/>
                <a:ea typeface="Arial"/>
                <a:cs typeface="Arial"/>
              </a:rPr>
              <a:t>linical considerations</a:t>
            </a:r>
            <a:r>
              <a:rPr lang="en-US" cap="none" sz="1400" b="0" i="0" u="none" baseline="0">
                <a:solidFill>
                  <a:srgbClr val="000000"/>
                </a:solidFill>
                <a:latin typeface="Arial"/>
                <a:ea typeface="Arial"/>
                <a:cs typeface="Arial"/>
              </a:rPr>
              <a:t> </a:t>
            </a:r>
          </a:p>
        </xdr:txBody>
      </xdr:sp>
      <xdr:grpSp>
        <xdr:nvGrpSpPr>
          <xdr:cNvPr id="15" name="Group 15"/>
          <xdr:cNvGrpSpPr>
            <a:grpSpLocks/>
          </xdr:cNvGrpSpPr>
        </xdr:nvGrpSpPr>
        <xdr:grpSpPr>
          <a:xfrm>
            <a:off x="385" y="87"/>
            <a:ext cx="229" cy="96"/>
            <a:chOff x="431" y="86"/>
            <a:chExt cx="229" cy="94"/>
          </a:xfrm>
          <a:solidFill>
            <a:srgbClr val="FFFFFF"/>
          </a:solidFill>
        </xdr:grpSpPr>
        <xdr:sp>
          <xdr:nvSpPr>
            <xdr:cNvPr id="16" name="Line 16"/>
            <xdr:cNvSpPr>
              <a:spLocks/>
            </xdr:cNvSpPr>
          </xdr:nvSpPr>
          <xdr:spPr>
            <a:xfrm>
              <a:off x="431" y="86"/>
              <a:ext cx="226" cy="94"/>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Line 17"/>
            <xdr:cNvSpPr>
              <a:spLocks/>
            </xdr:cNvSpPr>
          </xdr:nvSpPr>
          <xdr:spPr>
            <a:xfrm flipV="1">
              <a:off x="431" y="86"/>
              <a:ext cx="229" cy="93"/>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66675</xdr:rowOff>
    </xdr:from>
    <xdr:to>
      <xdr:col>1</xdr:col>
      <xdr:colOff>666750</xdr:colOff>
      <xdr:row>1</xdr:row>
      <xdr:rowOff>266700</xdr:rowOff>
    </xdr:to>
    <xdr:pic>
      <xdr:nvPicPr>
        <xdr:cNvPr id="1" name="Picture 12" descr="m1kyi4n3[1]"/>
        <xdr:cNvPicPr preferRelativeResize="1">
          <a:picLocks noChangeAspect="1"/>
        </xdr:cNvPicPr>
      </xdr:nvPicPr>
      <xdr:blipFill>
        <a:blip r:embed="rId1"/>
        <a:stretch>
          <a:fillRect/>
        </a:stretch>
      </xdr:blipFill>
      <xdr:spPr>
        <a:xfrm>
          <a:off x="161925" y="66675"/>
          <a:ext cx="619125" cy="542925"/>
        </a:xfrm>
        <a:prstGeom prst="rect">
          <a:avLst/>
        </a:prstGeom>
        <a:noFill/>
        <a:ln w="9525" cmpd="sng">
          <a:noFill/>
        </a:ln>
      </xdr:spPr>
    </xdr:pic>
    <xdr:clientData/>
  </xdr:twoCellAnchor>
  <xdr:twoCellAnchor editAs="oneCell">
    <xdr:from>
      <xdr:col>0</xdr:col>
      <xdr:colOff>57150</xdr:colOff>
      <xdr:row>3</xdr:row>
      <xdr:rowOff>57150</xdr:rowOff>
    </xdr:from>
    <xdr:to>
      <xdr:col>1</xdr:col>
      <xdr:colOff>781050</xdr:colOff>
      <xdr:row>4</xdr:row>
      <xdr:rowOff>76200</xdr:rowOff>
    </xdr:to>
    <xdr:pic>
      <xdr:nvPicPr>
        <xdr:cNvPr id="2" name="Picture 17" descr="White logo only"/>
        <xdr:cNvPicPr preferRelativeResize="1">
          <a:picLocks noChangeAspect="1"/>
        </xdr:cNvPicPr>
      </xdr:nvPicPr>
      <xdr:blipFill>
        <a:blip r:embed="rId2"/>
        <a:stretch>
          <a:fillRect/>
        </a:stretch>
      </xdr:blipFill>
      <xdr:spPr>
        <a:xfrm>
          <a:off x="57150" y="990600"/>
          <a:ext cx="838200" cy="914400"/>
        </a:xfrm>
        <a:prstGeom prst="rect">
          <a:avLst/>
        </a:prstGeom>
        <a:noFill/>
        <a:ln w="9525" cmpd="sng">
          <a:noFill/>
        </a:ln>
      </xdr:spPr>
    </xdr:pic>
    <xdr:clientData/>
  </xdr:twoCellAnchor>
  <xdr:twoCellAnchor editAs="oneCell">
    <xdr:from>
      <xdr:col>7</xdr:col>
      <xdr:colOff>247650</xdr:colOff>
      <xdr:row>3</xdr:row>
      <xdr:rowOff>219075</xdr:rowOff>
    </xdr:from>
    <xdr:to>
      <xdr:col>9</xdr:col>
      <xdr:colOff>152400</xdr:colOff>
      <xdr:row>3</xdr:row>
      <xdr:rowOff>219075</xdr:rowOff>
    </xdr:to>
    <xdr:pic>
      <xdr:nvPicPr>
        <xdr:cNvPr id="3" name="Picture 18" descr="FMHS_logo_blackH"/>
        <xdr:cNvPicPr preferRelativeResize="1">
          <a:picLocks noChangeAspect="1"/>
        </xdr:cNvPicPr>
      </xdr:nvPicPr>
      <xdr:blipFill>
        <a:blip r:embed="rId3"/>
        <a:stretch>
          <a:fillRect/>
        </a:stretch>
      </xdr:blipFill>
      <xdr:spPr>
        <a:xfrm>
          <a:off x="5895975" y="1152525"/>
          <a:ext cx="2314575" cy="0"/>
        </a:xfrm>
        <a:prstGeom prst="rect">
          <a:avLst/>
        </a:prstGeom>
        <a:noFill/>
        <a:ln w="9525" cmpd="sng">
          <a:noFill/>
        </a:ln>
      </xdr:spPr>
    </xdr:pic>
    <xdr:clientData/>
  </xdr:twoCellAnchor>
  <xdr:twoCellAnchor>
    <xdr:from>
      <xdr:col>9</xdr:col>
      <xdr:colOff>304800</xdr:colOff>
      <xdr:row>0</xdr:row>
      <xdr:rowOff>66675</xdr:rowOff>
    </xdr:from>
    <xdr:to>
      <xdr:col>9</xdr:col>
      <xdr:colOff>533400</xdr:colOff>
      <xdr:row>3</xdr:row>
      <xdr:rowOff>0</xdr:rowOff>
    </xdr:to>
    <xdr:grpSp>
      <xdr:nvGrpSpPr>
        <xdr:cNvPr id="4" name="Group 23"/>
        <xdr:cNvGrpSpPr>
          <a:grpSpLocks/>
        </xdr:cNvGrpSpPr>
      </xdr:nvGrpSpPr>
      <xdr:grpSpPr>
        <a:xfrm>
          <a:off x="8362950" y="66675"/>
          <a:ext cx="228600" cy="866775"/>
          <a:chOff x="915" y="1"/>
          <a:chExt cx="23" cy="59"/>
        </a:xfrm>
        <a:solidFill>
          <a:srgbClr val="FFFFFF"/>
        </a:solidFill>
      </xdr:grpSpPr>
      <xdr:sp>
        <xdr:nvSpPr>
          <xdr:cNvPr id="5" name="Rectangle 20"/>
          <xdr:cNvSpPr>
            <a:spLocks/>
          </xdr:cNvSpPr>
        </xdr:nvSpPr>
        <xdr:spPr>
          <a:xfrm>
            <a:off x="918" y="45"/>
            <a:ext cx="17" cy="1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AutoShape 21"/>
          <xdr:cNvSpPr>
            <a:spLocks/>
          </xdr:cNvSpPr>
        </xdr:nvSpPr>
        <xdr:spPr>
          <a:xfrm rot="10800000">
            <a:off x="915" y="1"/>
            <a:ext cx="23" cy="19"/>
          </a:xfrm>
          <a:prstGeom prst="triangl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Oval 22"/>
          <xdr:cNvSpPr>
            <a:spLocks/>
          </xdr:cNvSpPr>
        </xdr:nvSpPr>
        <xdr:spPr>
          <a:xfrm>
            <a:off x="915" y="24"/>
            <a:ext cx="22" cy="18"/>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7</xdr:col>
      <xdr:colOff>304800</xdr:colOff>
      <xdr:row>3</xdr:row>
      <xdr:rowOff>161925</xdr:rowOff>
    </xdr:from>
    <xdr:to>
      <xdr:col>9</xdr:col>
      <xdr:colOff>200025</xdr:colOff>
      <xdr:row>3</xdr:row>
      <xdr:rowOff>704850</xdr:rowOff>
    </xdr:to>
    <xdr:pic>
      <xdr:nvPicPr>
        <xdr:cNvPr id="8" name="Picture 18" descr="FMHS_logo_blackH"/>
        <xdr:cNvPicPr preferRelativeResize="1">
          <a:picLocks noChangeAspect="1"/>
        </xdr:cNvPicPr>
      </xdr:nvPicPr>
      <xdr:blipFill>
        <a:blip r:embed="rId3"/>
        <a:stretch>
          <a:fillRect/>
        </a:stretch>
      </xdr:blipFill>
      <xdr:spPr>
        <a:xfrm>
          <a:off x="5953125" y="1095375"/>
          <a:ext cx="2305050" cy="5429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rjac006\Documents\Microsoft%20User%20Data\Saved%20Attachments\Diagnostic%20test%20accuracy%20studies%20CAT%20assesse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rjac006\Documents\Microsoft%20User%20Data\Saved%20Attachments\Diagnostic%20test%20accuracy%20studies%20CA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rjac006\Documents\Microsoft%20User%20Data\Saved%20Attachments\Prognosis%20or%20Risk%20factor%20studies%20CAT%20assess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Page1"/>
      <sheetName val="Page2"/>
      <sheetName val="Page3"/>
      <sheetName val="Page4"/>
      <sheetName val="Overflow"/>
    </sheetNames>
    <sheetDataSet>
      <sheetData sheetId="2">
        <row r="29">
          <cell r="J29">
            <v>0</v>
          </cell>
        </row>
        <row r="40">
          <cell r="K40">
            <v>0</v>
          </cell>
        </row>
        <row r="43">
          <cell r="K43">
            <v>0</v>
          </cell>
        </row>
        <row r="49">
          <cell r="G49">
            <v>95</v>
          </cell>
        </row>
        <row r="51">
          <cell r="B51">
            <v>0.05</v>
          </cell>
          <cell r="D51">
            <v>1.959963984540054</v>
          </cell>
        </row>
        <row r="53">
          <cell r="F53">
            <v>1E-05</v>
          </cell>
          <cell r="G53">
            <v>1E-05</v>
          </cell>
          <cell r="I53" t="e">
            <v>#DIV/0!</v>
          </cell>
          <cell r="J53">
            <v>0</v>
          </cell>
          <cell r="L53" t="b">
            <v>0</v>
          </cell>
          <cell r="M53">
            <v>0</v>
          </cell>
          <cell r="N53">
            <v>0</v>
          </cell>
          <cell r="O53">
            <v>0</v>
          </cell>
          <cell r="S53">
            <v>0</v>
          </cell>
        </row>
        <row r="56">
          <cell r="F56" t="e">
            <v>#DIV/0!</v>
          </cell>
          <cell r="G56">
            <v>0</v>
          </cell>
          <cell r="I56">
            <v>1E-05</v>
          </cell>
          <cell r="J56">
            <v>1E-05</v>
          </cell>
          <cell r="L56" t="e">
            <v>#DIV/0!</v>
          </cell>
          <cell r="M56">
            <v>0</v>
          </cell>
          <cell r="N56">
            <v>0</v>
          </cell>
          <cell r="P56">
            <v>0</v>
          </cell>
          <cell r="R56">
            <v>0</v>
          </cell>
        </row>
        <row r="59">
          <cell r="F59">
            <v>0</v>
          </cell>
          <cell r="I59">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ge1"/>
      <sheetName val="Page2"/>
      <sheetName val="Page3"/>
      <sheetName val="Page4"/>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sheetName val="Page1"/>
      <sheetName val="Page2"/>
      <sheetName val="Page3"/>
      <sheetName val="Page4"/>
      <sheetName val="Overflow"/>
    </sheetNames>
    <sheetDataSet>
      <sheetData sheetId="2">
        <row r="64">
          <cell r="O64">
            <v>0</v>
          </cell>
          <cell r="Q64">
            <v>0</v>
          </cell>
        </row>
        <row r="67">
          <cell r="O67">
            <v>0</v>
          </cell>
          <cell r="Q6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t.jackson@auckland.ac.nz"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epiq.co.nz/" TargetMode="External" /><Relationship Id="rId2" Type="http://schemas.openxmlformats.org/officeDocument/2006/relationships/hyperlink" Target="mailto:rt.jackson@auckland.ac.nz" TargetMode="External" /><Relationship Id="rId3" Type="http://schemas.openxmlformats.org/officeDocument/2006/relationships/hyperlink" Target="mailto:rt.jackson@auckland.ac.nz" TargetMode="External" /><Relationship Id="rId4" Type="http://schemas.openxmlformats.org/officeDocument/2006/relationships/comments" Target="../comments2.xml" /><Relationship Id="rId5" Type="http://schemas.openxmlformats.org/officeDocument/2006/relationships/vmlDrawing" Target="../drawings/vmlDrawing2.vml" /><Relationship Id="rId6" Type="http://schemas.openxmlformats.org/officeDocument/2006/relationships/drawing" Target="../drawings/drawing2.xm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rt.jackson@auckland.ac.nz" TargetMode="External" /><Relationship Id="rId2" Type="http://schemas.openxmlformats.org/officeDocument/2006/relationships/comments" Target="../comments3.xml" /><Relationship Id="rId3" Type="http://schemas.openxmlformats.org/officeDocument/2006/relationships/vmlDrawing" Target="../drawings/vmlDrawing3.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rt.jackson@auckland.ac.nz" TargetMode="External" /><Relationship Id="rId2" Type="http://schemas.openxmlformats.org/officeDocument/2006/relationships/comments" Target="../comments4.xml" /><Relationship Id="rId3" Type="http://schemas.openxmlformats.org/officeDocument/2006/relationships/vmlDrawing" Target="../drawings/vmlDrawing4.vml" /><Relationship Id="rId4"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hyperlink" Target="http://www.epiq.co.nz/" TargetMode="External" /><Relationship Id="rId2" Type="http://schemas.openxmlformats.org/officeDocument/2006/relationships/hyperlink" Target="mailto:rt.jackson@auckland.ac.nz" TargetMode="External" /><Relationship Id="rId3"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codeName="Sheet2">
    <pageSetUpPr fitToPage="1"/>
  </sheetPr>
  <dimension ref="A1:J24"/>
  <sheetViews>
    <sheetView zoomScalePageLayoutView="0" workbookViewId="0" topLeftCell="A1">
      <selection activeCell="A20" sqref="A20:J20"/>
    </sheetView>
  </sheetViews>
  <sheetFormatPr defaultColWidth="9.28125" defaultRowHeight="12.75"/>
  <cols>
    <col min="1" max="1" width="1.7109375" style="265" customWidth="1"/>
    <col min="2" max="2" width="12.28125" style="265" customWidth="1"/>
    <col min="3" max="3" width="9.7109375" style="265" customWidth="1"/>
    <col min="4" max="4" width="29.7109375" style="265" customWidth="1"/>
    <col min="5" max="5" width="5.421875" style="265" customWidth="1"/>
    <col min="6" max="6" width="26.421875" style="265" customWidth="1"/>
    <col min="7" max="7" width="5.421875" style="265" customWidth="1"/>
    <col min="8" max="8" width="20.7109375" style="265" customWidth="1"/>
    <col min="9" max="9" width="15.421875" style="265" customWidth="1"/>
    <col min="10" max="10" width="9.421875" style="265" customWidth="1"/>
    <col min="11" max="16384" width="9.28125" style="265" customWidth="1"/>
  </cols>
  <sheetData>
    <row r="1" spans="1:10" ht="59.25" customHeight="1">
      <c r="A1" s="264"/>
      <c r="B1" s="438" t="s">
        <v>211</v>
      </c>
      <c r="C1" s="439"/>
      <c r="D1" s="439"/>
      <c r="E1" s="439"/>
      <c r="F1" s="439"/>
      <c r="G1" s="439"/>
      <c r="H1" s="439"/>
      <c r="I1" s="439"/>
      <c r="J1" s="440"/>
    </row>
    <row r="2" spans="1:10" ht="27" customHeight="1">
      <c r="A2" s="266"/>
      <c r="B2" s="267"/>
      <c r="C2" s="268"/>
      <c r="D2" s="268"/>
      <c r="E2" s="268"/>
      <c r="F2" s="269" t="s">
        <v>117</v>
      </c>
      <c r="G2" s="268"/>
      <c r="H2" s="268"/>
      <c r="I2" s="268"/>
      <c r="J2" s="270"/>
    </row>
    <row r="3" spans="1:10" ht="19.5" customHeight="1">
      <c r="A3" s="271"/>
      <c r="B3" s="272"/>
      <c r="C3" s="272"/>
      <c r="D3" s="272"/>
      <c r="E3" s="272"/>
      <c r="F3" s="273" t="s">
        <v>118</v>
      </c>
      <c r="G3" s="272"/>
      <c r="H3" s="272"/>
      <c r="I3" s="272"/>
      <c r="J3" s="274"/>
    </row>
    <row r="4" spans="1:10" ht="70.5" customHeight="1">
      <c r="A4" s="338"/>
      <c r="B4" s="276"/>
      <c r="C4" s="441" t="s">
        <v>78</v>
      </c>
      <c r="D4" s="442"/>
      <c r="E4" s="277"/>
      <c r="F4" s="446" t="s">
        <v>119</v>
      </c>
      <c r="G4" s="278"/>
      <c r="H4" s="279"/>
      <c r="I4" s="280" t="s">
        <v>88</v>
      </c>
      <c r="J4" s="281"/>
    </row>
    <row r="5" spans="1:10" ht="15.75" customHeight="1">
      <c r="A5" s="339"/>
      <c r="B5" s="283"/>
      <c r="C5" s="284"/>
      <c r="D5" t="s">
        <v>86</v>
      </c>
      <c r="E5" s="285"/>
      <c r="F5" s="447"/>
      <c r="G5" s="284"/>
      <c r="H5" s="443"/>
      <c r="I5" s="443"/>
      <c r="J5" s="286"/>
    </row>
    <row r="6" spans="1:10" ht="15.75" customHeight="1">
      <c r="A6" s="287"/>
      <c r="B6" s="444" t="s">
        <v>120</v>
      </c>
      <c r="C6" s="444"/>
      <c r="D6" s="288"/>
      <c r="E6" s="288"/>
      <c r="F6" s="288"/>
      <c r="G6" s="288"/>
      <c r="H6" s="288"/>
      <c r="I6" s="288"/>
      <c r="J6" s="289"/>
    </row>
    <row r="7" spans="1:10" ht="32.25" customHeight="1">
      <c r="A7" s="445" t="s">
        <v>285</v>
      </c>
      <c r="B7" s="417"/>
      <c r="C7" s="417"/>
      <c r="D7" s="417"/>
      <c r="E7" s="417"/>
      <c r="F7" s="417"/>
      <c r="G7" s="417"/>
      <c r="H7" s="417"/>
      <c r="I7" s="417"/>
      <c r="J7" s="418"/>
    </row>
    <row r="8" spans="1:10" ht="78" customHeight="1">
      <c r="A8" s="445" t="s">
        <v>303</v>
      </c>
      <c r="B8" s="417"/>
      <c r="C8" s="417"/>
      <c r="D8" s="417"/>
      <c r="E8" s="417"/>
      <c r="F8" s="417"/>
      <c r="G8" s="417"/>
      <c r="H8" s="417"/>
      <c r="I8" s="417"/>
      <c r="J8" s="418"/>
    </row>
    <row r="9" spans="1:10" ht="42" customHeight="1">
      <c r="A9" s="416" t="s">
        <v>121</v>
      </c>
      <c r="B9" s="417"/>
      <c r="C9" s="417"/>
      <c r="D9" s="417"/>
      <c r="E9" s="417"/>
      <c r="F9" s="417"/>
      <c r="G9" s="417"/>
      <c r="H9" s="417"/>
      <c r="I9" s="417"/>
      <c r="J9" s="418"/>
    </row>
    <row r="10" spans="1:10" ht="33" customHeight="1">
      <c r="A10" s="416" t="s">
        <v>122</v>
      </c>
      <c r="B10" s="417"/>
      <c r="C10" s="417"/>
      <c r="D10" s="417"/>
      <c r="E10" s="417"/>
      <c r="F10" s="417"/>
      <c r="G10" s="417"/>
      <c r="H10" s="417"/>
      <c r="I10" s="417"/>
      <c r="J10" s="418"/>
    </row>
    <row r="11" spans="1:10" ht="15.75" customHeight="1">
      <c r="A11" s="287"/>
      <c r="B11" s="432" t="s">
        <v>123</v>
      </c>
      <c r="C11" s="432"/>
      <c r="D11" s="432"/>
      <c r="E11" s="432"/>
      <c r="F11" s="432"/>
      <c r="G11" s="432"/>
      <c r="H11" s="432"/>
      <c r="I11" s="432"/>
      <c r="J11" s="289"/>
    </row>
    <row r="12" spans="1:10" ht="15.75" customHeight="1">
      <c r="A12" s="433" t="s">
        <v>124</v>
      </c>
      <c r="B12" s="434"/>
      <c r="C12" s="434"/>
      <c r="D12" s="434"/>
      <c r="E12" s="434"/>
      <c r="F12" s="434"/>
      <c r="G12" s="434"/>
      <c r="H12" s="434"/>
      <c r="I12" s="434"/>
      <c r="J12" s="435"/>
    </row>
    <row r="13" spans="1:10" ht="15.75" customHeight="1">
      <c r="A13" s="416" t="s">
        <v>125</v>
      </c>
      <c r="B13" s="436"/>
      <c r="C13" s="436"/>
      <c r="D13" s="436"/>
      <c r="E13" s="436"/>
      <c r="F13" s="436"/>
      <c r="G13" s="436"/>
      <c r="H13" s="436"/>
      <c r="I13" s="436"/>
      <c r="J13" s="437"/>
    </row>
    <row r="14" spans="1:10" ht="15.75" customHeight="1">
      <c r="A14" s="416" t="s">
        <v>126</v>
      </c>
      <c r="B14" s="417"/>
      <c r="C14" s="417"/>
      <c r="D14" s="417"/>
      <c r="E14" s="417"/>
      <c r="F14" s="417"/>
      <c r="G14" s="417"/>
      <c r="H14" s="417"/>
      <c r="I14" s="417"/>
      <c r="J14" s="418"/>
    </row>
    <row r="15" spans="1:10" ht="15.75" customHeight="1">
      <c r="A15" s="290"/>
      <c r="B15" s="432" t="s">
        <v>127</v>
      </c>
      <c r="C15" s="432"/>
      <c r="D15" s="432"/>
      <c r="E15" s="432"/>
      <c r="F15" s="432"/>
      <c r="G15" s="432"/>
      <c r="H15" s="432"/>
      <c r="I15" s="432"/>
      <c r="J15" s="291"/>
    </row>
    <row r="16" spans="1:10" ht="15.75" customHeight="1">
      <c r="A16" s="420" t="s">
        <v>128</v>
      </c>
      <c r="B16" s="421"/>
      <c r="C16" s="421"/>
      <c r="D16" s="421"/>
      <c r="E16" s="421"/>
      <c r="F16" s="421"/>
      <c r="G16" s="421"/>
      <c r="H16" s="421"/>
      <c r="I16" s="421"/>
      <c r="J16" s="415"/>
    </row>
    <row r="17" spans="1:10" ht="15.75" customHeight="1">
      <c r="A17" s="414" t="s">
        <v>129</v>
      </c>
      <c r="B17" s="422"/>
      <c r="C17" s="422"/>
      <c r="D17" s="422"/>
      <c r="E17" s="422"/>
      <c r="F17" s="422"/>
      <c r="G17" s="422"/>
      <c r="H17" s="422"/>
      <c r="I17" s="422"/>
      <c r="J17" s="423"/>
    </row>
    <row r="18" spans="1:10" ht="15.75" customHeight="1">
      <c r="A18" s="424" t="s">
        <v>130</v>
      </c>
      <c r="B18" s="425"/>
      <c r="C18" s="425"/>
      <c r="D18" s="425"/>
      <c r="E18" s="425"/>
      <c r="F18" s="425"/>
      <c r="G18" s="425"/>
      <c r="H18" s="425"/>
      <c r="I18" s="425"/>
      <c r="J18" s="426"/>
    </row>
    <row r="19" spans="1:10" ht="15.75" customHeight="1">
      <c r="A19" s="290"/>
      <c r="B19" s="427" t="s">
        <v>131</v>
      </c>
      <c r="C19" s="427"/>
      <c r="D19" s="292"/>
      <c r="E19" s="292"/>
      <c r="F19" s="292"/>
      <c r="G19" s="292"/>
      <c r="H19" s="292"/>
      <c r="I19" s="292"/>
      <c r="J19" s="291"/>
    </row>
    <row r="20" spans="1:10" ht="28.5" customHeight="1">
      <c r="A20" s="428" t="s">
        <v>286</v>
      </c>
      <c r="B20" s="429"/>
      <c r="C20" s="429"/>
      <c r="D20" s="429"/>
      <c r="E20" s="429"/>
      <c r="F20" s="429"/>
      <c r="G20" s="429"/>
      <c r="H20" s="429"/>
      <c r="I20" s="429"/>
      <c r="J20" s="430"/>
    </row>
    <row r="21" spans="1:10" ht="14.25" customHeight="1">
      <c r="A21" s="431" t="s">
        <v>287</v>
      </c>
      <c r="B21" s="417"/>
      <c r="C21" s="417"/>
      <c r="D21" s="417"/>
      <c r="E21" s="417"/>
      <c r="F21" s="417"/>
      <c r="G21" s="417"/>
      <c r="H21" s="417"/>
      <c r="I21" s="417"/>
      <c r="J21" s="418"/>
    </row>
    <row r="22" spans="1:10" ht="27" customHeight="1">
      <c r="A22" s="416" t="s">
        <v>132</v>
      </c>
      <c r="B22" s="417"/>
      <c r="C22" s="417"/>
      <c r="D22" s="417"/>
      <c r="E22" s="417"/>
      <c r="F22" s="417"/>
      <c r="G22" s="417"/>
      <c r="H22" s="417"/>
      <c r="I22" s="417"/>
      <c r="J22" s="418"/>
    </row>
    <row r="23" spans="1:10" ht="10.5" customHeight="1">
      <c r="A23" s="293"/>
      <c r="B23" s="294"/>
      <c r="C23" s="293"/>
      <c r="D23" s="293"/>
      <c r="E23" s="295"/>
      <c r="F23" s="295"/>
      <c r="G23" s="295"/>
      <c r="H23" s="296" t="s">
        <v>133</v>
      </c>
      <c r="I23" s="419" t="s">
        <v>77</v>
      </c>
      <c r="J23" s="419"/>
    </row>
    <row r="24" ht="12.75">
      <c r="A24" s="413" t="s">
        <v>298</v>
      </c>
    </row>
  </sheetData>
  <sheetProtection sheet="1" selectLockedCells="1"/>
  <mergeCells count="22">
    <mergeCell ref="A14:J14"/>
    <mergeCell ref="B15:I15"/>
    <mergeCell ref="A10:J10"/>
    <mergeCell ref="B1:J1"/>
    <mergeCell ref="C4:D4"/>
    <mergeCell ref="H5:I5"/>
    <mergeCell ref="B6:C6"/>
    <mergeCell ref="A7:J7"/>
    <mergeCell ref="A8:J8"/>
    <mergeCell ref="F4:F5"/>
    <mergeCell ref="A9:J9"/>
    <mergeCell ref="B11:I11"/>
    <mergeCell ref="A12:J12"/>
    <mergeCell ref="A13:J13"/>
    <mergeCell ref="A22:J22"/>
    <mergeCell ref="I23:J23"/>
    <mergeCell ref="A16:J16"/>
    <mergeCell ref="A17:J17"/>
    <mergeCell ref="A18:J18"/>
    <mergeCell ref="B19:C19"/>
    <mergeCell ref="A20:J20"/>
    <mergeCell ref="A21:J21"/>
  </mergeCells>
  <dataValidations count="1">
    <dataValidation allowBlank="1" showInputMessage="1" showErrorMessage="1" promptTitle="ポップアップボックス" prompt="ポップアップボックスから新たな情報を閲覧可能である。ポップアップボックスを移動したい場合はクリックしてドラッグするとよい。" sqref="A20:J20"/>
  </dataValidations>
  <hyperlinks>
    <hyperlink ref="I23" r:id="rId1" display="rt.jackson@auckland.ac.nz"/>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5" r:id="rId5"/>
  <drawing r:id="rId4"/>
  <legacyDrawing r:id="rId3"/>
</worksheet>
</file>

<file path=xl/worksheets/sheet2.xml><?xml version="1.0" encoding="utf-8"?>
<worksheet xmlns="http://schemas.openxmlformats.org/spreadsheetml/2006/main" xmlns:r="http://schemas.openxmlformats.org/officeDocument/2006/relationships">
  <sheetPr codeName="Sheet5">
    <pageSetUpPr fitToPage="1"/>
  </sheetPr>
  <dimension ref="A1:S32"/>
  <sheetViews>
    <sheetView zoomScale="88" zoomScaleNormal="88" zoomScalePageLayoutView="0" workbookViewId="0" topLeftCell="A1">
      <selection activeCell="A8" sqref="A8:J8"/>
    </sheetView>
  </sheetViews>
  <sheetFormatPr defaultColWidth="9.28125" defaultRowHeight="12.75"/>
  <cols>
    <col min="1" max="1" width="1.421875" style="78" customWidth="1"/>
    <col min="2" max="2" width="10.7109375" style="40" customWidth="1"/>
    <col min="3" max="3" width="11.00390625" style="78" customWidth="1"/>
    <col min="4" max="4" width="29.7109375" style="78" customWidth="1"/>
    <col min="5" max="5" width="5.421875" style="78" customWidth="1"/>
    <col min="6" max="6" width="26.421875" style="78" customWidth="1"/>
    <col min="7" max="7" width="5.421875" style="78" customWidth="1"/>
    <col min="8" max="8" width="20.7109375" style="78" customWidth="1"/>
    <col min="9" max="9" width="15.421875" style="78" customWidth="1"/>
    <col min="10" max="10" width="9.421875" style="78" customWidth="1"/>
    <col min="11" max="11" width="1.421875" style="78" customWidth="1"/>
    <col min="12" max="13" width="8.7109375" style="78" customWidth="1"/>
    <col min="14" max="16384" width="9.28125" style="78" customWidth="1"/>
  </cols>
  <sheetData>
    <row r="1" spans="1:10" s="107" customFormat="1" ht="24" customHeight="1">
      <c r="A1" s="108"/>
      <c r="B1" s="487" t="s">
        <v>134</v>
      </c>
      <c r="C1" s="488"/>
      <c r="D1" s="488"/>
      <c r="E1" s="488"/>
      <c r="F1" s="488"/>
      <c r="G1" s="488"/>
      <c r="H1" s="488"/>
      <c r="I1" s="488"/>
      <c r="J1" s="489"/>
    </row>
    <row r="2" spans="1:10" ht="24" customHeight="1">
      <c r="A2" s="111"/>
      <c r="B2" s="113"/>
      <c r="C2" s="113"/>
      <c r="D2" s="113"/>
      <c r="E2" s="113"/>
      <c r="F2" s="340" t="s">
        <v>135</v>
      </c>
      <c r="G2" s="113"/>
      <c r="H2" s="113"/>
      <c r="I2" s="113"/>
      <c r="J2" s="114"/>
    </row>
    <row r="3" spans="1:10" s="112" customFormat="1" ht="67.5" customHeight="1">
      <c r="A3" s="161"/>
      <c r="B3" s="162"/>
      <c r="C3" s="515" t="s">
        <v>78</v>
      </c>
      <c r="D3" s="516"/>
      <c r="E3" s="163"/>
      <c r="F3" s="164"/>
      <c r="G3" s="165"/>
      <c r="H3" s="166"/>
      <c r="I3" s="167" t="s">
        <v>88</v>
      </c>
      <c r="J3" s="168"/>
    </row>
    <row r="4" spans="1:10" s="122" customFormat="1" ht="13.5" customHeight="1">
      <c r="A4" s="169"/>
      <c r="B4" s="170"/>
      <c r="C4" s="171"/>
      <c r="D4" s="297" t="s">
        <v>86</v>
      </c>
      <c r="E4" s="172"/>
      <c r="F4" s="173"/>
      <c r="G4" s="171"/>
      <c r="H4" s="522"/>
      <c r="I4" s="522"/>
      <c r="J4" s="174"/>
    </row>
    <row r="5" spans="1:15" s="74" customFormat="1" ht="25.5" customHeight="1">
      <c r="A5" s="82"/>
      <c r="B5" s="492" t="s">
        <v>103</v>
      </c>
      <c r="C5" s="492"/>
      <c r="D5" s="83"/>
      <c r="E5" s="83"/>
      <c r="F5" s="83"/>
      <c r="G5" s="83"/>
      <c r="H5" s="83"/>
      <c r="I5" s="83"/>
      <c r="J5" s="84"/>
      <c r="L5" s="453" t="s">
        <v>54</v>
      </c>
      <c r="M5" s="795"/>
      <c r="N5" s="795"/>
      <c r="O5" s="797"/>
    </row>
    <row r="6" spans="1:15" s="74" customFormat="1" ht="25.5" customHeight="1">
      <c r="A6" s="503" t="s">
        <v>136</v>
      </c>
      <c r="B6" s="504"/>
      <c r="C6" s="505"/>
      <c r="D6" s="501" t="s">
        <v>257</v>
      </c>
      <c r="E6" s="502"/>
      <c r="F6" s="186" t="s">
        <v>137</v>
      </c>
      <c r="G6" s="519" t="s">
        <v>77</v>
      </c>
      <c r="H6" s="520"/>
      <c r="I6" s="520"/>
      <c r="J6" s="521"/>
      <c r="L6" s="798"/>
      <c r="M6" s="796"/>
      <c r="N6" s="796"/>
      <c r="O6" s="799"/>
    </row>
    <row r="7" spans="1:15" s="74" customFormat="1" ht="25.5" customHeight="1">
      <c r="A7" s="120"/>
      <c r="B7" s="517" t="s">
        <v>138</v>
      </c>
      <c r="C7" s="518"/>
      <c r="D7" s="121"/>
      <c r="E7" s="121"/>
      <c r="F7" s="121"/>
      <c r="G7" s="121"/>
      <c r="H7" s="121"/>
      <c r="I7" s="121"/>
      <c r="J7" s="185"/>
      <c r="L7" s="798"/>
      <c r="M7" s="796"/>
      <c r="N7" s="796"/>
      <c r="O7" s="799"/>
    </row>
    <row r="8" spans="1:15" s="79" customFormat="1" ht="118.5" customHeight="1" thickBot="1">
      <c r="A8" s="471" t="s">
        <v>258</v>
      </c>
      <c r="B8" s="475"/>
      <c r="C8" s="475"/>
      <c r="D8" s="475"/>
      <c r="E8" s="475"/>
      <c r="F8" s="475"/>
      <c r="G8" s="475"/>
      <c r="H8" s="475"/>
      <c r="I8" s="475"/>
      <c r="J8" s="476"/>
      <c r="L8" s="798"/>
      <c r="M8" s="796"/>
      <c r="N8" s="796"/>
      <c r="O8" s="799"/>
    </row>
    <row r="9" spans="1:15" s="74" customFormat="1" ht="25.5" customHeight="1">
      <c r="A9" s="506" t="s">
        <v>143</v>
      </c>
      <c r="B9" s="508"/>
      <c r="C9" s="508"/>
      <c r="D9" s="508"/>
      <c r="E9" s="508"/>
      <c r="F9" s="508"/>
      <c r="G9" s="94"/>
      <c r="H9" s="94"/>
      <c r="I9" s="94"/>
      <c r="J9" s="95"/>
      <c r="L9" s="798"/>
      <c r="M9" s="796"/>
      <c r="N9" s="796"/>
      <c r="O9" s="799"/>
    </row>
    <row r="10" spans="1:15" ht="42" customHeight="1">
      <c r="A10" s="465" t="s">
        <v>109</v>
      </c>
      <c r="B10" s="466"/>
      <c r="C10" s="477" t="s">
        <v>304</v>
      </c>
      <c r="D10" s="478"/>
      <c r="E10" s="478"/>
      <c r="F10" s="478"/>
      <c r="G10" s="478"/>
      <c r="H10" s="478"/>
      <c r="I10" s="478"/>
      <c r="J10" s="479"/>
      <c r="L10" s="800"/>
      <c r="M10" s="801"/>
      <c r="N10" s="801"/>
      <c r="O10" s="802"/>
    </row>
    <row r="11" spans="1:10" ht="42" customHeight="1">
      <c r="A11" s="465" t="s">
        <v>76</v>
      </c>
      <c r="B11" s="466"/>
      <c r="C11" s="477" t="s">
        <v>139</v>
      </c>
      <c r="D11" s="478"/>
      <c r="E11" s="478"/>
      <c r="F11" s="478"/>
      <c r="G11" s="478"/>
      <c r="H11" s="478"/>
      <c r="I11" s="478"/>
      <c r="J11" s="479"/>
    </row>
    <row r="12" spans="1:10" ht="42" customHeight="1">
      <c r="A12" s="483" t="s">
        <v>107</v>
      </c>
      <c r="B12" s="484"/>
      <c r="C12" s="480" t="s">
        <v>140</v>
      </c>
      <c r="D12" s="478"/>
      <c r="E12" s="478"/>
      <c r="F12" s="478"/>
      <c r="G12" s="478"/>
      <c r="H12" s="478"/>
      <c r="I12" s="478"/>
      <c r="J12" s="479"/>
    </row>
    <row r="13" spans="1:10" ht="42" customHeight="1">
      <c r="A13" s="87" t="s">
        <v>90</v>
      </c>
      <c r="B13" s="88"/>
      <c r="C13" s="477" t="s">
        <v>141</v>
      </c>
      <c r="D13" s="478"/>
      <c r="E13" s="478"/>
      <c r="F13" s="478"/>
      <c r="G13" s="478"/>
      <c r="H13" s="478"/>
      <c r="I13" s="478"/>
      <c r="J13" s="479"/>
    </row>
    <row r="14" spans="1:10" s="80" customFormat="1" ht="42" customHeight="1" thickBot="1">
      <c r="A14" s="89" t="s">
        <v>91</v>
      </c>
      <c r="B14" s="90"/>
      <c r="C14" s="450" t="s">
        <v>142</v>
      </c>
      <c r="D14" s="481"/>
      <c r="E14" s="481"/>
      <c r="F14" s="481"/>
      <c r="G14" s="481"/>
      <c r="H14" s="481"/>
      <c r="I14" s="481"/>
      <c r="J14" s="482"/>
    </row>
    <row r="15" spans="1:10" s="74" customFormat="1" ht="25.5" customHeight="1">
      <c r="A15" s="506" t="s">
        <v>55</v>
      </c>
      <c r="B15" s="507"/>
      <c r="C15" s="507"/>
      <c r="D15" s="507"/>
      <c r="E15" s="507"/>
      <c r="F15" s="507"/>
      <c r="G15" s="94"/>
      <c r="H15" s="94"/>
      <c r="I15" s="94"/>
      <c r="J15" s="95"/>
    </row>
    <row r="16" spans="1:13" s="74" customFormat="1" ht="25.5" customHeight="1">
      <c r="A16" s="82"/>
      <c r="B16" s="341" t="s">
        <v>56</v>
      </c>
      <c r="C16" s="85"/>
      <c r="D16" s="83"/>
      <c r="E16" s="83"/>
      <c r="F16" s="83"/>
      <c r="G16" s="83"/>
      <c r="H16" s="83"/>
      <c r="I16" s="83"/>
      <c r="J16" s="84"/>
      <c r="M16" s="73"/>
    </row>
    <row r="17" spans="1:15" ht="25.5" customHeight="1">
      <c r="A17" s="462" t="s">
        <v>57</v>
      </c>
      <c r="B17" s="463"/>
      <c r="C17" s="464"/>
      <c r="D17" s="342" t="s">
        <v>58</v>
      </c>
      <c r="E17" s="93"/>
      <c r="F17" s="343" t="s">
        <v>59</v>
      </c>
      <c r="G17" s="123"/>
      <c r="H17" s="509" t="s">
        <v>60</v>
      </c>
      <c r="I17" s="510"/>
      <c r="J17" s="86"/>
      <c r="M17" s="65"/>
      <c r="N17" s="411"/>
      <c r="O17" s="65"/>
    </row>
    <row r="18" spans="1:19" s="91" customFormat="1" ht="22.5" customHeight="1">
      <c r="A18" s="242"/>
      <c r="B18" s="493" t="s">
        <v>70</v>
      </c>
      <c r="C18" s="466"/>
      <c r="D18" s="408" t="s">
        <v>259</v>
      </c>
      <c r="E18" s="348" t="s">
        <v>101</v>
      </c>
      <c r="F18" s="408" t="s">
        <v>261</v>
      </c>
      <c r="G18" s="348" t="s">
        <v>101</v>
      </c>
      <c r="H18" s="480"/>
      <c r="I18" s="479"/>
      <c r="J18" s="348" t="s">
        <v>102</v>
      </c>
      <c r="M18" s="351"/>
      <c r="O18" s="351"/>
      <c r="P18" s="183"/>
      <c r="Q18" s="351"/>
      <c r="R18" s="183"/>
      <c r="S18" s="183"/>
    </row>
    <row r="19" spans="1:19" s="91" customFormat="1" ht="22.5" customHeight="1">
      <c r="A19" s="257"/>
      <c r="B19" s="493" t="s">
        <v>71</v>
      </c>
      <c r="C19" s="466"/>
      <c r="D19" s="408" t="s">
        <v>260</v>
      </c>
      <c r="E19" s="348" t="s">
        <v>101</v>
      </c>
      <c r="F19" s="260" t="s">
        <v>75</v>
      </c>
      <c r="G19" s="348" t="s">
        <v>101</v>
      </c>
      <c r="H19" s="480"/>
      <c r="I19" s="479"/>
      <c r="J19" s="348" t="s">
        <v>102</v>
      </c>
      <c r="M19" s="351"/>
      <c r="O19" s="351"/>
      <c r="P19" s="183"/>
      <c r="Q19" s="351"/>
      <c r="R19" s="183"/>
      <c r="S19" s="183"/>
    </row>
    <row r="20" spans="1:19" s="91" customFormat="1" ht="22.5" customHeight="1">
      <c r="A20" s="257"/>
      <c r="B20" s="493" t="s">
        <v>72</v>
      </c>
      <c r="C20" s="466"/>
      <c r="D20" s="260"/>
      <c r="E20" s="348" t="s">
        <v>101</v>
      </c>
      <c r="F20" s="260"/>
      <c r="G20" s="348" t="s">
        <v>101</v>
      </c>
      <c r="H20" s="480"/>
      <c r="I20" s="479"/>
      <c r="J20" s="348" t="s">
        <v>102</v>
      </c>
      <c r="M20" s="351"/>
      <c r="O20" s="351"/>
      <c r="P20" s="183"/>
      <c r="Q20" s="351"/>
      <c r="R20" s="183"/>
      <c r="S20" s="183"/>
    </row>
    <row r="21" spans="1:19" s="91" customFormat="1" ht="22.5" customHeight="1">
      <c r="A21" s="257"/>
      <c r="B21" s="493" t="s">
        <v>113</v>
      </c>
      <c r="C21" s="466"/>
      <c r="D21" s="408" t="s">
        <v>263</v>
      </c>
      <c r="E21" s="348" t="s">
        <v>101</v>
      </c>
      <c r="F21" s="408" t="s">
        <v>262</v>
      </c>
      <c r="G21" s="348" t="s">
        <v>101</v>
      </c>
      <c r="H21" s="513" t="s">
        <v>265</v>
      </c>
      <c r="I21" s="514"/>
      <c r="J21" s="348" t="s">
        <v>102</v>
      </c>
      <c r="M21" s="351"/>
      <c r="O21" s="351"/>
      <c r="P21" s="183"/>
      <c r="Q21" s="351"/>
      <c r="R21" s="183"/>
      <c r="S21" s="183"/>
    </row>
    <row r="22" spans="1:19" s="91" customFormat="1" ht="22.5" customHeight="1" thickBot="1">
      <c r="A22" s="258"/>
      <c r="B22" s="496" t="s">
        <v>73</v>
      </c>
      <c r="C22" s="497"/>
      <c r="D22" s="261"/>
      <c r="E22" s="349" t="s">
        <v>101</v>
      </c>
      <c r="F22" s="261"/>
      <c r="G22" s="349" t="s">
        <v>101</v>
      </c>
      <c r="H22" s="450"/>
      <c r="I22" s="451"/>
      <c r="J22" s="349" t="s">
        <v>102</v>
      </c>
      <c r="M22" s="351"/>
      <c r="O22" s="351"/>
      <c r="P22" s="183"/>
      <c r="Q22" s="351"/>
      <c r="R22" s="183"/>
      <c r="S22" s="183"/>
    </row>
    <row r="23" spans="1:19" s="91" customFormat="1" ht="22.5" customHeight="1" thickBot="1">
      <c r="A23" s="257"/>
      <c r="B23" s="448" t="s">
        <v>74</v>
      </c>
      <c r="C23" s="449"/>
      <c r="D23" s="409" t="s">
        <v>264</v>
      </c>
      <c r="E23" s="350" t="s">
        <v>102</v>
      </c>
      <c r="F23" s="262"/>
      <c r="G23" s="350" t="s">
        <v>102</v>
      </c>
      <c r="H23" s="511"/>
      <c r="I23" s="512"/>
      <c r="J23" s="248"/>
      <c r="M23" s="351"/>
      <c r="O23" s="351"/>
      <c r="P23" s="183"/>
      <c r="Q23" s="351"/>
      <c r="R23" s="183"/>
      <c r="S23" s="183"/>
    </row>
    <row r="24" spans="1:15" s="74" customFormat="1" ht="25.5" customHeight="1" thickBot="1">
      <c r="A24" s="344" t="s">
        <v>61</v>
      </c>
      <c r="B24" s="246"/>
      <c r="C24" s="246"/>
      <c r="D24" s="246"/>
      <c r="E24" s="246"/>
      <c r="F24" s="246"/>
      <c r="G24" s="246"/>
      <c r="H24" s="246"/>
      <c r="I24" s="246"/>
      <c r="J24" s="247"/>
      <c r="M24" s="352"/>
      <c r="O24" s="352"/>
    </row>
    <row r="25" spans="1:15" ht="25.5" customHeight="1">
      <c r="A25" s="245"/>
      <c r="B25" s="494" t="s">
        <v>62</v>
      </c>
      <c r="C25" s="495"/>
      <c r="D25" s="345" t="s">
        <v>63</v>
      </c>
      <c r="E25" s="490" t="s">
        <v>64</v>
      </c>
      <c r="F25" s="491"/>
      <c r="G25" s="498" t="s">
        <v>105</v>
      </c>
      <c r="H25" s="491"/>
      <c r="I25" s="499" t="s">
        <v>65</v>
      </c>
      <c r="J25" s="500"/>
      <c r="M25" s="65"/>
      <c r="O25" s="65"/>
    </row>
    <row r="26" spans="1:13" ht="25.5" customHeight="1" thickBot="1">
      <c r="A26" s="256"/>
      <c r="B26" s="469" t="s">
        <v>66</v>
      </c>
      <c r="C26" s="470"/>
      <c r="D26" s="346">
        <v>23</v>
      </c>
      <c r="E26" s="485"/>
      <c r="F26" s="486"/>
      <c r="G26" s="485">
        <v>101</v>
      </c>
      <c r="H26" s="486"/>
      <c r="I26" s="485"/>
      <c r="J26" s="486"/>
      <c r="M26" s="65"/>
    </row>
    <row r="27" spans="1:10" s="74" customFormat="1" ht="25.5" customHeight="1">
      <c r="A27" s="82"/>
      <c r="B27" s="467" t="s">
        <v>67</v>
      </c>
      <c r="C27" s="468"/>
      <c r="D27" s="83"/>
      <c r="E27" s="83"/>
      <c r="F27" s="83"/>
      <c r="G27" s="83"/>
      <c r="H27" s="83"/>
      <c r="I27" s="83"/>
      <c r="J27" s="84"/>
    </row>
    <row r="28" spans="1:10" ht="70.5" customHeight="1" thickBot="1">
      <c r="A28" s="471" t="s">
        <v>266</v>
      </c>
      <c r="B28" s="472"/>
      <c r="C28" s="472"/>
      <c r="D28" s="472"/>
      <c r="E28" s="472"/>
      <c r="F28" s="472"/>
      <c r="G28" s="472"/>
      <c r="H28" s="472"/>
      <c r="I28" s="472"/>
      <c r="J28" s="473"/>
    </row>
    <row r="29" spans="1:10" s="74" customFormat="1" ht="25.5" customHeight="1">
      <c r="A29" s="82"/>
      <c r="B29" s="341" t="s">
        <v>68</v>
      </c>
      <c r="C29" s="85"/>
      <c r="D29" s="83"/>
      <c r="E29" s="83"/>
      <c r="F29" s="83"/>
      <c r="G29" s="83"/>
      <c r="H29" s="83"/>
      <c r="I29" s="83"/>
      <c r="J29" s="84"/>
    </row>
    <row r="30" spans="1:10" ht="82.5" customHeight="1" thickBot="1">
      <c r="A30" s="474" t="s">
        <v>144</v>
      </c>
      <c r="B30" s="475"/>
      <c r="C30" s="475"/>
      <c r="D30" s="475"/>
      <c r="E30" s="475"/>
      <c r="F30" s="475"/>
      <c r="G30" s="475"/>
      <c r="H30" s="475"/>
      <c r="I30" s="475"/>
      <c r="J30" s="476"/>
    </row>
    <row r="31" spans="1:10" ht="12.75">
      <c r="A31" s="250"/>
      <c r="B31" s="250"/>
      <c r="C31" s="250"/>
      <c r="D31" s="250"/>
      <c r="E31" s="250"/>
      <c r="F31" s="250"/>
      <c r="G31" s="250"/>
      <c r="H31" s="347" t="s">
        <v>69</v>
      </c>
      <c r="I31" s="452" t="s">
        <v>77</v>
      </c>
      <c r="J31" s="452"/>
    </row>
    <row r="32" ht="12.75">
      <c r="A32" s="413" t="s">
        <v>298</v>
      </c>
    </row>
  </sheetData>
  <sheetProtection sheet="1" selectLockedCells="1"/>
  <mergeCells count="46">
    <mergeCell ref="L5:O10"/>
    <mergeCell ref="H20:I20"/>
    <mergeCell ref="H21:I21"/>
    <mergeCell ref="H18:I18"/>
    <mergeCell ref="C3:D3"/>
    <mergeCell ref="B7:C7"/>
    <mergeCell ref="G6:J6"/>
    <mergeCell ref="B20:C20"/>
    <mergeCell ref="H4:I4"/>
    <mergeCell ref="D6:E6"/>
    <mergeCell ref="A6:C6"/>
    <mergeCell ref="A15:F15"/>
    <mergeCell ref="A9:F9"/>
    <mergeCell ref="B1:J1"/>
    <mergeCell ref="E25:F25"/>
    <mergeCell ref="B5:C5"/>
    <mergeCell ref="A8:J8"/>
    <mergeCell ref="A10:B10"/>
    <mergeCell ref="B18:C18"/>
    <mergeCell ref="B19:C19"/>
    <mergeCell ref="B25:C25"/>
    <mergeCell ref="B22:C22"/>
    <mergeCell ref="G25:H25"/>
    <mergeCell ref="C14:J14"/>
    <mergeCell ref="A12:B12"/>
    <mergeCell ref="G26:H26"/>
    <mergeCell ref="E26:F26"/>
    <mergeCell ref="I26:J26"/>
    <mergeCell ref="I25:J25"/>
    <mergeCell ref="H17:I17"/>
    <mergeCell ref="H19:I19"/>
    <mergeCell ref="B21:C21"/>
    <mergeCell ref="H23:I23"/>
    <mergeCell ref="C10:J10"/>
    <mergeCell ref="C11:J11"/>
    <mergeCell ref="C12:J12"/>
    <mergeCell ref="C13:J13"/>
    <mergeCell ref="B23:C23"/>
    <mergeCell ref="H22:I22"/>
    <mergeCell ref="I31:J31"/>
    <mergeCell ref="A17:C17"/>
    <mergeCell ref="A11:B11"/>
    <mergeCell ref="B27:C27"/>
    <mergeCell ref="B26:C26"/>
    <mergeCell ref="A28:J28"/>
    <mergeCell ref="A30:J30"/>
  </mergeCells>
  <dataValidations count="25">
    <dataValidation allowBlank="1" showInputMessage="1" showErrorMessage="1" promptTitle="Other databases" sqref="G25:H25"/>
    <dataValidation allowBlank="1" showInputMessage="1" showErrorMessage="1" promptTitle="CAT Maker の E メールアドレス" prompt="CATの共有を推奨している。&#10;Eメールアドレスは円滑なフィードバックに役立つ。" sqref="G6:J6"/>
    <dataValidation allowBlank="1" showInputMessage="1" showErrorMessage="1" promptTitle="CAT Maker の名前と日付" prompt="自分の名前を入力する。つまり、この書式の入力を行っている人の名前、およびCATの作成日を入力する。" sqref="D6:E6"/>
    <dataValidation allowBlank="1" showErrorMessage="1" promptTitle="PECO terms" prompt="consider terms in each of the PECO categories, Time is not typically used as a search term.  Consider truncating each word and adding an '*' e.g. child* rather than children" sqref="A15:F15"/>
    <dataValidation allowBlank="1" showInputMessage="1" showErrorMessage="1" promptTitle="シナリオ" prompt="その文献から答えを模索しようとしたきっかけとなったのはどんな状況か。&#10;どういったセッティングだったのか。&#10;どんな患者だったのか。&#10;どんな介入だったのか。" sqref="A8:J8"/>
    <dataValidation allowBlank="1" showInputMessage="1" showErrorMessage="1" promptTitle="PECO 用語" prompt="PECOT カテゴリの中の各用語について考えてみよう。Time (時間) は通常、検索用語としては使用されない。各単語を切り詰め、たとえば「children」とするのではなくて、'*' を追加して「child*」とするようにしてみよう。" sqref="B16"/>
    <dataValidation allowBlank="1" showInputMessage="1" showErrorMessage="1" promptTitle="その他のデータベース" prompt="PubMed または Ovid Medline 以外のデータベースを使用した場合はその名称を入力すること (Embase など)。" sqref="I25:J25"/>
    <dataValidation allowBlank="1" showInputMessage="1" showErrorMessage="1" promptTitle="どのデータベースを使用するか" prompt="治療に関する研究の場合、まずコクランを検索してみよう。" sqref="A24"/>
    <dataValidation allowBlank="1" showInputMessage="1" showErrorMessage="1" promptTitle="理由" prompt="この文献を評価対象として選択した理由を説明すること。" sqref="A30:J30"/>
    <dataValidation allowBlank="1" showInputMessage="1" showErrorMessage="1" promptTitle="検索用語" prompt="検索キーワードには少なくとも参加者集団、曝露、そして対照を含めること。アウトカムおよび時間枠は検索には適さないと考えられる。&#10;各見出しの下に関連する同義語を含めること。&#10; " sqref="A19:C22 A23"/>
    <dataValidation allowBlank="1" showInputMessage="1" showErrorMessage="1" promptTitle="同義語 2" prompt="検索キーワードには少なくとも参加者集団、曝露、そしてアウトカムを含めること。対照および時間枠は検索には適さないと考えられる。&#10;各見出しの下に関連する同義語を含めること。" sqref="H18:I22"/>
    <dataValidation allowBlank="1" showInputMessage="1" showErrorMessage="1" promptTitle="同義語 1" prompt="検索キーワードには少なくとも参加者集団、曝露、そしてアウトカムを含めること。対照および時間枠は検索には適さないと考えられる。&#10;各見出しの下に関連する同義語を含めること。" sqref="F18:F22"/>
    <dataValidation allowBlank="1" showInputMessage="1" showErrorMessage="1" promptTitle="主要検索用語 (MESH)" prompt="検索キーワードには少なくとも参加者集団、曝露、そしてアウトカムを含めること。対照および時間枠は検索には適さないと考えられる。&#10;各見出しの下に関連する同義語を含めること。&#10;可能であればできる限り MESH 用語 (PubMed より) を使用すること。" sqref="D18:D22"/>
    <dataValidation allowBlank="1" showInputMessage="1" showErrorMessage="1" promptTitle="検索用語" prompt="検索キーワードには少なくとも参加者集団、曝露、そして対照を含めること。アウトカムおよび時間枠は検索には適さないと考えられる。&#10;各項目に関連する同義語を含めること。" sqref="A18"/>
    <dataValidation allowBlank="1" showInputMessage="1" showErrorMessage="1" promptTitle="フィルタおよび制限" prompt="PubMed 臨床クエリにはフィルタがあり (たとえば研究の種類)、このフィルタを使用することによって検索を絞ることができる。Medline では、制限を使用する (年齢、英語、年数など)。" sqref="B23:C23"/>
    <dataValidation allowBlank="1" showInputMessage="1" showErrorMessage="1" promptTitle="時間" prompt="あなたのシナリオの人々において上記アウトカムを確認するための期間は現実的に考えてどれくらいか。" sqref="C14:J14"/>
    <dataValidation allowBlank="1" showInputMessage="1" showErrorMessage="1" promptTitle="アウトカム" prompt="そのシナリオにとって重要なアウトカムは何か。&#10;アウトカムの特定方法について説明しよう。" sqref="C13:J13"/>
    <dataValidation allowBlank="1" showInputMessage="1" showErrorMessage="1" promptTitle="曝露" prompt="自身のシナリオにおいて、どういった介入を取り上げようとしているのか。&#10;どれだけの量を、いつ、どのように投与したのかなどについて具体的に説明しよう。" sqref="C11:J11"/>
    <dataValidation allowBlank="1" showInputMessage="1" showErrorMessage="1" promptTitle="参加者集団" prompt="あなたのシナリオの中の人は誰か。&#10;どういった医学的症状、年齢、性別の人か。" sqref="C10:J10"/>
    <dataValidation allowBlank="1" showInputMessage="1" showErrorMessage="1" promptTitle="対照" prompt="そのシナリオで調べようとしている曝露と比較される対照介入は何であるべきか。たとえばプラセボか。あるいは通常のケアか。&#10;どれいくらいの量を、いつ、どのように投与したのかなどについて具体的に説明してみよう。&#10;通常のケアの場合も、そのケアについて説明すること。" sqref="C12:J12"/>
    <dataValidation type="whole" allowBlank="1" showInputMessage="1" showErrorMessage="1" promptTitle="ヒット件数" prompt="コクラン以外の二次的情報源の検索に最も適した全検索方式から得られた文献数(ヒット件数)" sqref="E26:F26">
      <formula1>0</formula1>
      <formula2>50000</formula2>
    </dataValidation>
    <dataValidation type="whole" allowBlank="1" showInputMessage="1" showErrorMessage="1" promptTitle="ヒット件数" prompt="このデータベースの検索に最も適した全検索方式から得られた文献の数(ヒット件数)" sqref="I26:J26">
      <formula1>0</formula1>
      <formula2>50000</formula2>
    </dataValidation>
    <dataValidation type="whole" allowBlank="1" showInputMessage="1" showErrorMessage="1" promptTitle="ヒット件数" prompt="PubMed または Ovid Medline を検索する。&#10;データベース別の最良の全検索方式から得られた文献の名前および数 (ヒット件数) を入力する。 " sqref="G26:H26">
      <formula1>0</formula1>
      <formula2>50000</formula2>
    </dataValidation>
    <dataValidation type="whole" allowBlank="1" showInputMessage="1" showErrorMessage="1" promptTitle="ヒット件数" prompt="コクラン検索に最も適した全検索方式から得られた文献数 (ヒット件数)" sqref="D26">
      <formula1>0</formula1>
      <formula2>50000</formula2>
    </dataValidation>
    <dataValidation allowBlank="1" showInputMessage="1" showErrorMessage="1" promptTitle="フィルタおよび制限" prompt="PubMed臨床クエリにはフィルタがあり(たとえば研究の種類)、このフィルタを使用することによって検索を絞ることができる。Medlineでは、制限を使用する(年齢、英語、年数など)。" sqref="D23 F23 H23:I23"/>
  </dataValidations>
  <hyperlinks>
    <hyperlink ref="D4" r:id="rId1" display="www.epiq.co.nz"/>
    <hyperlink ref="G6" r:id="rId2" display="rt.jackson@auckland.ac.nz"/>
    <hyperlink ref="I31" r:id="rId3" display="rt.jackson@auckland.ac.nz"/>
  </hyperlinks>
  <printOptions horizontalCentered="1"/>
  <pageMargins left="0.511811023622047" right="0.433070866141732" top="0.56" bottom="0.590551181102362" header="0.34" footer="0.393700787401575"/>
  <pageSetup fitToHeight="1" fitToWidth="1" horizontalDpi="600" verticalDpi="600" orientation="portrait" paperSize="9" scale="64" r:id="rId7"/>
  <headerFooter alignWithMargins="0">
    <oddFooter xml:space="preserve">&amp;L&amp;8&amp;F, &amp;A
&amp;D&amp;R&amp;8Downloadable from  www.epiq.co.nz
Copyright © 2004 Rod Jackson, University of Auckland </oddFooter>
  </headerFooter>
  <drawing r:id="rId6"/>
  <legacyDrawing r:id="rId5"/>
</worksheet>
</file>

<file path=xl/worksheets/sheet3.xml><?xml version="1.0" encoding="utf-8"?>
<worksheet xmlns="http://schemas.openxmlformats.org/spreadsheetml/2006/main" xmlns:r="http://schemas.openxmlformats.org/officeDocument/2006/relationships">
  <sheetPr codeName="Sheet1">
    <pageSetUpPr fitToPage="1"/>
  </sheetPr>
  <dimension ref="A1:AB82"/>
  <sheetViews>
    <sheetView showGridLines="0" zoomScalePageLayoutView="0" workbookViewId="0" topLeftCell="A4">
      <selection activeCell="N8" sqref="N8:T13"/>
    </sheetView>
  </sheetViews>
  <sheetFormatPr defaultColWidth="9.28125" defaultRowHeight="12.75"/>
  <cols>
    <col min="1" max="1" width="3.7109375" style="2" customWidth="1"/>
    <col min="2" max="2" width="2.28125" style="2" customWidth="1"/>
    <col min="3" max="3" width="14.421875" style="2" customWidth="1"/>
    <col min="4" max="4" width="8.7109375" style="2" customWidth="1"/>
    <col min="5" max="5" width="1.421875" style="2" customWidth="1"/>
    <col min="6" max="10" width="5.7109375" style="2" customWidth="1"/>
    <col min="11" max="11" width="7.00390625" style="2" customWidth="1"/>
    <col min="12" max="17" width="6.00390625" style="2" customWidth="1"/>
    <col min="18" max="20" width="5.421875" style="2" customWidth="1"/>
    <col min="21" max="21" width="1.421875" style="2" customWidth="1"/>
    <col min="22" max="22" width="12.7109375" style="2" customWidth="1"/>
    <col min="23" max="24" width="12.421875" style="2" bestFit="1" customWidth="1"/>
    <col min="25" max="16384" width="9.28125" style="2" customWidth="1"/>
  </cols>
  <sheetData>
    <row r="1" spans="1:20" ht="18.75" customHeight="1">
      <c r="A1" s="115"/>
      <c r="B1" s="116"/>
      <c r="C1" s="116"/>
      <c r="D1" s="116"/>
      <c r="E1" s="116"/>
      <c r="F1" s="116"/>
      <c r="G1" s="116"/>
      <c r="H1" s="116"/>
      <c r="I1" s="116"/>
      <c r="J1" s="198" t="str">
        <f>Page1!F2</f>
        <v>介入研究</v>
      </c>
      <c r="K1" s="116"/>
      <c r="L1" s="116"/>
      <c r="M1" s="116"/>
      <c r="N1" s="116"/>
      <c r="O1" s="116"/>
      <c r="P1" s="116"/>
      <c r="Q1" s="116"/>
      <c r="R1" s="116"/>
      <c r="S1" s="116"/>
      <c r="T1" s="117"/>
    </row>
    <row r="2" spans="1:28" ht="18.75" customHeight="1">
      <c r="A2" s="369" t="s">
        <v>35</v>
      </c>
      <c r="B2" s="317"/>
      <c r="C2" s="317"/>
      <c r="D2" s="317"/>
      <c r="E2" s="317"/>
      <c r="F2" s="317"/>
      <c r="G2" s="317"/>
      <c r="H2" s="317"/>
      <c r="I2" s="317"/>
      <c r="J2" s="317"/>
      <c r="K2" s="317"/>
      <c r="L2" s="317"/>
      <c r="M2" s="317"/>
      <c r="N2" s="317"/>
      <c r="O2" s="317"/>
      <c r="P2" s="99"/>
      <c r="Q2" s="99"/>
      <c r="R2" s="99"/>
      <c r="S2" s="99"/>
      <c r="T2" s="100"/>
      <c r="U2" s="10"/>
      <c r="V2" s="65"/>
      <c r="W2" s="65"/>
      <c r="X2" s="65"/>
      <c r="Y2" s="65"/>
      <c r="Z2" s="65"/>
      <c r="AA2" s="65"/>
      <c r="AB2" s="65"/>
    </row>
    <row r="3" spans="1:28" ht="18.75" customHeight="1">
      <c r="A3" s="319"/>
      <c r="B3" s="320" t="s">
        <v>240</v>
      </c>
      <c r="C3" s="320"/>
      <c r="D3" s="320"/>
      <c r="E3" s="320"/>
      <c r="F3" s="320"/>
      <c r="G3" s="320"/>
      <c r="H3" s="320"/>
      <c r="I3" s="320"/>
      <c r="J3" s="320"/>
      <c r="K3" s="320"/>
      <c r="L3" s="320"/>
      <c r="M3" s="320"/>
      <c r="N3" s="320"/>
      <c r="O3" s="320"/>
      <c r="P3" s="101"/>
      <c r="Q3" s="101"/>
      <c r="R3" s="101"/>
      <c r="S3" s="101"/>
      <c r="T3" s="102"/>
      <c r="U3" s="10"/>
      <c r="V3" s="65"/>
      <c r="W3" s="65"/>
      <c r="X3" s="65"/>
      <c r="Y3" s="65"/>
      <c r="Z3" s="65"/>
      <c r="AA3" s="65"/>
      <c r="AB3" s="65"/>
    </row>
    <row r="4" spans="1:28" s="74" customFormat="1" ht="27" customHeight="1">
      <c r="A4" s="119"/>
      <c r="B4" s="673" t="s">
        <v>192</v>
      </c>
      <c r="C4" s="674"/>
      <c r="D4" s="480"/>
      <c r="E4" s="479"/>
      <c r="F4" s="675" t="s">
        <v>193</v>
      </c>
      <c r="G4" s="674"/>
      <c r="H4" s="676"/>
      <c r="I4" s="677"/>
      <c r="J4" s="675" t="s">
        <v>194</v>
      </c>
      <c r="K4" s="674"/>
      <c r="L4" s="704"/>
      <c r="M4" s="705"/>
      <c r="N4" s="705"/>
      <c r="O4" s="705"/>
      <c r="P4" s="705"/>
      <c r="Q4" s="705"/>
      <c r="R4" s="705"/>
      <c r="S4" s="705"/>
      <c r="T4" s="514"/>
      <c r="U4" s="73"/>
      <c r="V4" s="65"/>
      <c r="W4" s="65"/>
      <c r="X4" s="65"/>
      <c r="Y4" s="65"/>
      <c r="Z4" s="65"/>
      <c r="AA4" s="65"/>
      <c r="AB4" s="65"/>
    </row>
    <row r="5" spans="1:28" ht="17.25" customHeight="1">
      <c r="A5" s="602" t="s">
        <v>80</v>
      </c>
      <c r="B5" s="157"/>
      <c r="C5" s="147"/>
      <c r="D5" s="158"/>
      <c r="E5" s="18"/>
      <c r="F5" s="40" t="s">
        <v>84</v>
      </c>
      <c r="G5" s="18"/>
      <c r="H5" s="18"/>
      <c r="I5" s="18"/>
      <c r="J5" s="64"/>
      <c r="K5" s="64"/>
      <c r="L5" s="706" t="s">
        <v>185</v>
      </c>
      <c r="M5" s="707"/>
      <c r="N5" s="664" t="s">
        <v>276</v>
      </c>
      <c r="O5" s="665"/>
      <c r="P5" s="665"/>
      <c r="Q5" s="665"/>
      <c r="R5" s="665"/>
      <c r="S5" s="665"/>
      <c r="T5" s="666"/>
      <c r="U5" s="10"/>
      <c r="V5" s="65"/>
      <c r="W5" s="65"/>
      <c r="X5" s="65"/>
      <c r="Y5" s="65"/>
      <c r="Z5" s="65"/>
      <c r="AA5" s="65"/>
      <c r="AB5" s="65"/>
    </row>
    <row r="6" spans="1:28" ht="20.25" customHeight="1">
      <c r="A6" s="603"/>
      <c r="B6" s="159"/>
      <c r="C6" s="605" t="s">
        <v>179</v>
      </c>
      <c r="D6" s="606"/>
      <c r="E6" s="40"/>
      <c r="G6" s="703" t="s">
        <v>180</v>
      </c>
      <c r="H6" s="703"/>
      <c r="I6" s="703"/>
      <c r="J6" s="703"/>
      <c r="L6" s="638"/>
      <c r="M6" s="637"/>
      <c r="N6" s="681"/>
      <c r="O6" s="681"/>
      <c r="P6" s="681"/>
      <c r="Q6" s="681"/>
      <c r="R6" s="681"/>
      <c r="S6" s="681"/>
      <c r="T6" s="682"/>
      <c r="U6" s="10"/>
      <c r="V6" s="65"/>
      <c r="W6" s="65"/>
      <c r="X6" s="65"/>
      <c r="Y6" s="65"/>
      <c r="Z6" s="65"/>
      <c r="AA6" s="65"/>
      <c r="AB6" s="65"/>
    </row>
    <row r="7" spans="1:28" ht="9.75" customHeight="1">
      <c r="A7" s="603"/>
      <c r="B7" s="159"/>
      <c r="C7" s="606"/>
      <c r="D7" s="606"/>
      <c r="E7" s="40"/>
      <c r="F7" s="40"/>
      <c r="L7" s="638"/>
      <c r="M7" s="637"/>
      <c r="N7" s="681"/>
      <c r="O7" s="681"/>
      <c r="P7" s="681"/>
      <c r="Q7" s="681"/>
      <c r="R7" s="681"/>
      <c r="S7" s="681"/>
      <c r="T7" s="682"/>
      <c r="U7" s="10"/>
      <c r="V7" s="65"/>
      <c r="W7" s="65"/>
      <c r="X7" s="65"/>
      <c r="Y7" s="65"/>
      <c r="Z7" s="65"/>
      <c r="AA7" s="65"/>
      <c r="AB7" s="65"/>
    </row>
    <row r="8" spans="1:28" ht="12.75" customHeight="1" thickBot="1">
      <c r="A8" s="603"/>
      <c r="B8" s="159"/>
      <c r="C8" s="159"/>
      <c r="D8" s="159"/>
      <c r="E8" s="40"/>
      <c r="F8" s="40"/>
      <c r="G8" s="702" t="s">
        <v>181</v>
      </c>
      <c r="H8" s="702"/>
      <c r="I8" s="702"/>
      <c r="J8" s="702"/>
      <c r="L8" s="638" t="s">
        <v>242</v>
      </c>
      <c r="M8" s="637"/>
      <c r="N8" s="633" t="s">
        <v>267</v>
      </c>
      <c r="O8" s="634"/>
      <c r="P8" s="634"/>
      <c r="Q8" s="634"/>
      <c r="R8" s="634"/>
      <c r="S8" s="634"/>
      <c r="T8" s="635"/>
      <c r="U8" s="10"/>
      <c r="Y8" s="65"/>
      <c r="Z8" s="65"/>
      <c r="AA8" s="65"/>
      <c r="AB8" s="65"/>
    </row>
    <row r="9" spans="1:28" ht="12.75" customHeight="1">
      <c r="A9" s="603"/>
      <c r="B9" s="160"/>
      <c r="C9" s="159"/>
      <c r="D9" s="159"/>
      <c r="E9" s="40"/>
      <c r="F9" s="40"/>
      <c r="G9" s="701"/>
      <c r="H9" s="701"/>
      <c r="I9" s="701"/>
      <c r="J9" s="701"/>
      <c r="L9" s="638"/>
      <c r="M9" s="637"/>
      <c r="N9" s="634"/>
      <c r="O9" s="634"/>
      <c r="P9" s="634"/>
      <c r="Q9" s="634"/>
      <c r="R9" s="634"/>
      <c r="S9" s="634"/>
      <c r="T9" s="635"/>
      <c r="U9" s="3"/>
      <c r="V9" s="370" t="s">
        <v>197</v>
      </c>
      <c r="W9" s="177"/>
      <c r="X9" s="178"/>
      <c r="Y9" s="65"/>
      <c r="Z9" s="65"/>
      <c r="AA9" s="65"/>
      <c r="AB9" s="65"/>
    </row>
    <row r="10" spans="1:28" ht="12.75" customHeight="1">
      <c r="A10" s="603"/>
      <c r="B10" s="159"/>
      <c r="C10" s="159"/>
      <c r="D10" s="159"/>
      <c r="E10" s="40"/>
      <c r="F10" s="40"/>
      <c r="H10" s="367" t="s">
        <v>182</v>
      </c>
      <c r="I10" s="316"/>
      <c r="J10" s="4"/>
      <c r="L10" s="638"/>
      <c r="M10" s="637"/>
      <c r="N10" s="634"/>
      <c r="O10" s="634"/>
      <c r="P10" s="634"/>
      <c r="Q10" s="634"/>
      <c r="R10" s="634"/>
      <c r="S10" s="634"/>
      <c r="T10" s="635"/>
      <c r="U10" s="3"/>
      <c r="V10" s="622" t="s">
        <v>198</v>
      </c>
      <c r="W10" s="623"/>
      <c r="X10" s="624"/>
      <c r="Y10" s="65"/>
      <c r="Z10" s="65"/>
      <c r="AA10" s="65"/>
      <c r="AB10" s="65"/>
    </row>
    <row r="11" spans="1:28" ht="14.25" customHeight="1">
      <c r="A11" s="603"/>
      <c r="B11" s="160"/>
      <c r="C11" s="159"/>
      <c r="D11" s="159"/>
      <c r="E11" s="39"/>
      <c r="F11" s="39"/>
      <c r="H11" s="368" t="s">
        <v>183</v>
      </c>
      <c r="I11" s="315"/>
      <c r="J11" s="4"/>
      <c r="L11" s="638"/>
      <c r="M11" s="637"/>
      <c r="N11" s="634"/>
      <c r="O11" s="634"/>
      <c r="P11" s="634"/>
      <c r="Q11" s="634"/>
      <c r="R11" s="634"/>
      <c r="S11" s="634"/>
      <c r="T11" s="635"/>
      <c r="U11" s="3"/>
      <c r="V11" s="625"/>
      <c r="W11" s="623"/>
      <c r="X11" s="624"/>
      <c r="Y11" s="65"/>
      <c r="Z11" s="65"/>
      <c r="AA11" s="65"/>
      <c r="AB11" s="65"/>
    </row>
    <row r="12" spans="1:28" ht="12.75" customHeight="1">
      <c r="A12" s="603"/>
      <c r="B12" s="160"/>
      <c r="C12" s="160"/>
      <c r="D12" s="160"/>
      <c r="E12" s="144"/>
      <c r="F12" s="144"/>
      <c r="H12" s="607">
        <v>2763</v>
      </c>
      <c r="I12" s="607"/>
      <c r="L12" s="638"/>
      <c r="M12" s="637"/>
      <c r="N12" s="634"/>
      <c r="O12" s="634"/>
      <c r="P12" s="634"/>
      <c r="Q12" s="634"/>
      <c r="R12" s="634"/>
      <c r="S12" s="634"/>
      <c r="T12" s="635"/>
      <c r="U12" s="3"/>
      <c r="V12" s="625"/>
      <c r="W12" s="623"/>
      <c r="X12" s="624"/>
      <c r="Y12" s="65"/>
      <c r="Z12" s="65"/>
      <c r="AA12" s="65"/>
      <c r="AB12" s="65"/>
    </row>
    <row r="13" spans="1:28" ht="27" customHeight="1">
      <c r="A13" s="603"/>
      <c r="B13" s="160"/>
      <c r="C13" s="160"/>
      <c r="D13" s="160"/>
      <c r="L13" s="638"/>
      <c r="M13" s="637"/>
      <c r="N13" s="634"/>
      <c r="O13" s="634"/>
      <c r="P13" s="634"/>
      <c r="Q13" s="634"/>
      <c r="R13" s="634"/>
      <c r="S13" s="634"/>
      <c r="T13" s="635"/>
      <c r="U13" s="3"/>
      <c r="V13" s="626" t="s">
        <v>199</v>
      </c>
      <c r="W13" s="627"/>
      <c r="X13" s="628"/>
      <c r="Y13" s="65"/>
      <c r="Z13" s="65"/>
      <c r="AA13" s="65"/>
      <c r="AB13" s="65"/>
    </row>
    <row r="14" spans="1:24" ht="12.75" customHeight="1">
      <c r="A14" s="603"/>
      <c r="B14" s="5"/>
      <c r="C14" s="5"/>
      <c r="D14" s="5"/>
      <c r="L14" s="636" t="s">
        <v>241</v>
      </c>
      <c r="M14" s="637"/>
      <c r="N14" s="680" t="s">
        <v>203</v>
      </c>
      <c r="O14" s="688"/>
      <c r="P14" s="688"/>
      <c r="Q14" s="688"/>
      <c r="R14" s="688"/>
      <c r="S14" s="688"/>
      <c r="T14" s="689"/>
      <c r="U14" s="3"/>
      <c r="V14" s="629"/>
      <c r="W14" s="627"/>
      <c r="X14" s="628"/>
    </row>
    <row r="15" spans="1:24" ht="12.75" customHeight="1" thickBot="1">
      <c r="A15" s="603"/>
      <c r="B15" s="75"/>
      <c r="C15" s="75"/>
      <c r="D15" s="6"/>
      <c r="L15" s="638"/>
      <c r="M15" s="637"/>
      <c r="N15" s="688"/>
      <c r="O15" s="688"/>
      <c r="P15" s="688"/>
      <c r="Q15" s="688"/>
      <c r="R15" s="688"/>
      <c r="S15" s="688"/>
      <c r="T15" s="689"/>
      <c r="U15" s="3"/>
      <c r="V15" s="630"/>
      <c r="W15" s="631"/>
      <c r="X15" s="632"/>
    </row>
    <row r="16" spans="1:24" ht="12.75" customHeight="1">
      <c r="A16" s="603"/>
      <c r="B16" s="75"/>
      <c r="C16" s="75"/>
      <c r="D16" s="6"/>
      <c r="L16" s="638"/>
      <c r="M16" s="637"/>
      <c r="N16" s="688"/>
      <c r="O16" s="688"/>
      <c r="P16" s="688"/>
      <c r="Q16" s="688"/>
      <c r="R16" s="688"/>
      <c r="S16" s="688"/>
      <c r="T16" s="689"/>
      <c r="U16" s="3"/>
      <c r="V16" s="786" t="s">
        <v>306</v>
      </c>
      <c r="W16" s="787"/>
      <c r="X16" s="788"/>
    </row>
    <row r="17" spans="1:24" ht="12.75" customHeight="1">
      <c r="A17" s="604"/>
      <c r="B17" s="10"/>
      <c r="C17" s="10"/>
      <c r="L17" s="639"/>
      <c r="M17" s="640"/>
      <c r="N17" s="690"/>
      <c r="O17" s="690"/>
      <c r="P17" s="690"/>
      <c r="Q17" s="690"/>
      <c r="R17" s="690"/>
      <c r="S17" s="690"/>
      <c r="T17" s="691"/>
      <c r="U17" s="3"/>
      <c r="V17" s="789"/>
      <c r="W17" s="790"/>
      <c r="X17" s="791"/>
    </row>
    <row r="18" spans="1:24" ht="12.75" customHeight="1">
      <c r="A18" s="602" t="s">
        <v>79</v>
      </c>
      <c r="B18" s="72"/>
      <c r="C18" s="69"/>
      <c r="D18" s="69"/>
      <c r="E18" s="69"/>
      <c r="F18" s="69"/>
      <c r="G18" s="69"/>
      <c r="H18" s="69"/>
      <c r="I18" s="132"/>
      <c r="J18" s="69"/>
      <c r="K18" s="70"/>
      <c r="L18" s="678" t="s">
        <v>301</v>
      </c>
      <c r="M18" s="679"/>
      <c r="N18" s="664" t="s">
        <v>204</v>
      </c>
      <c r="O18" s="665"/>
      <c r="P18" s="665"/>
      <c r="Q18" s="665"/>
      <c r="R18" s="665"/>
      <c r="S18" s="665"/>
      <c r="T18" s="666"/>
      <c r="U18" s="10"/>
      <c r="V18" s="789"/>
      <c r="W18" s="790"/>
      <c r="X18" s="791"/>
    </row>
    <row r="19" spans="1:24" ht="12.75" customHeight="1">
      <c r="A19" s="646"/>
      <c r="B19" s="68"/>
      <c r="C19" s="14"/>
      <c r="D19" s="66"/>
      <c r="E19" s="66"/>
      <c r="F19" s="67"/>
      <c r="G19" s="66"/>
      <c r="H19" s="353" t="s">
        <v>145</v>
      </c>
      <c r="I19" s="354" t="s">
        <v>146</v>
      </c>
      <c r="J19" s="10"/>
      <c r="K19" s="71"/>
      <c r="L19" s="638"/>
      <c r="M19" s="637"/>
      <c r="N19" s="685" t="s">
        <v>205</v>
      </c>
      <c r="O19" s="686"/>
      <c r="P19" s="686"/>
      <c r="Q19" s="686"/>
      <c r="R19" s="686"/>
      <c r="S19" s="686"/>
      <c r="T19" s="687"/>
      <c r="U19" s="3"/>
      <c r="V19" s="789"/>
      <c r="W19" s="790"/>
      <c r="X19" s="791"/>
    </row>
    <row r="20" spans="1:24" ht="12.75" customHeight="1">
      <c r="A20" s="646"/>
      <c r="B20" s="3"/>
      <c r="C20" s="10"/>
      <c r="D20" s="10"/>
      <c r="E20" s="10"/>
      <c r="F20" s="10"/>
      <c r="G20" s="10"/>
      <c r="H20" s="4" t="s">
        <v>93</v>
      </c>
      <c r="I20" s="133" t="s">
        <v>94</v>
      </c>
      <c r="J20" s="10"/>
      <c r="K20" s="71"/>
      <c r="L20" s="638"/>
      <c r="M20" s="637"/>
      <c r="N20" s="681"/>
      <c r="O20" s="681"/>
      <c r="P20" s="681"/>
      <c r="Q20" s="681"/>
      <c r="R20" s="681"/>
      <c r="S20" s="681"/>
      <c r="T20" s="682"/>
      <c r="U20" s="3"/>
      <c r="V20" s="789"/>
      <c r="W20" s="790"/>
      <c r="X20" s="791"/>
    </row>
    <row r="21" spans="1:24" ht="12.75" customHeight="1">
      <c r="A21" s="646"/>
      <c r="B21" s="7"/>
      <c r="C21" s="7"/>
      <c r="E21" s="7"/>
      <c r="F21" s="7"/>
      <c r="G21" s="7"/>
      <c r="H21" s="4"/>
      <c r="I21" s="133"/>
      <c r="J21" s="7"/>
      <c r="K21" s="230"/>
      <c r="L21" s="667" t="s">
        <v>283</v>
      </c>
      <c r="M21" s="668"/>
      <c r="N21" s="681" t="s">
        <v>206</v>
      </c>
      <c r="O21" s="681"/>
      <c r="P21" s="681"/>
      <c r="Q21" s="681"/>
      <c r="R21" s="681"/>
      <c r="S21" s="681"/>
      <c r="T21" s="682"/>
      <c r="U21" s="3"/>
      <c r="V21" s="789"/>
      <c r="W21" s="790"/>
      <c r="X21" s="791"/>
    </row>
    <row r="22" spans="1:24" ht="12.75" customHeight="1" thickBot="1">
      <c r="A22" s="646"/>
      <c r="B22" s="355" t="s">
        <v>147</v>
      </c>
      <c r="C22" s="7"/>
      <c r="E22" s="7"/>
      <c r="F22" s="7"/>
      <c r="G22" s="7"/>
      <c r="H22" s="137">
        <v>1380</v>
      </c>
      <c r="I22" s="47">
        <v>1383</v>
      </c>
      <c r="J22" s="9">
        <f>egin+cgin</f>
        <v>2763</v>
      </c>
      <c r="K22" s="230">
        <f>egin*teg+cgin*tcg</f>
        <v>62250.3</v>
      </c>
      <c r="L22" s="667"/>
      <c r="M22" s="668"/>
      <c r="N22" s="681"/>
      <c r="O22" s="681"/>
      <c r="P22" s="681"/>
      <c r="Q22" s="681"/>
      <c r="R22" s="681"/>
      <c r="S22" s="681"/>
      <c r="T22" s="682"/>
      <c r="U22" s="3"/>
      <c r="V22" s="792"/>
      <c r="W22" s="793"/>
      <c r="X22" s="794"/>
    </row>
    <row r="23" spans="1:21" ht="12.75" customHeight="1" thickBot="1">
      <c r="A23" s="646"/>
      <c r="B23" s="10"/>
      <c r="C23" s="10"/>
      <c r="D23" s="10"/>
      <c r="E23" s="10"/>
      <c r="I23" s="142"/>
      <c r="K23" s="230"/>
      <c r="L23" s="667"/>
      <c r="M23" s="668"/>
      <c r="N23" s="681"/>
      <c r="O23" s="681"/>
      <c r="P23" s="681"/>
      <c r="Q23" s="681"/>
      <c r="R23" s="681"/>
      <c r="S23" s="681"/>
      <c r="T23" s="682"/>
      <c r="U23" s="3"/>
    </row>
    <row r="24" spans="1:24" ht="12.75" customHeight="1">
      <c r="A24" s="646"/>
      <c r="B24" s="356" t="s">
        <v>148</v>
      </c>
      <c r="C24" s="11"/>
      <c r="D24" s="10"/>
      <c r="E24" s="10"/>
      <c r="I24" s="1"/>
      <c r="K24" s="230"/>
      <c r="L24" s="667"/>
      <c r="M24" s="668"/>
      <c r="N24" s="681"/>
      <c r="O24" s="681"/>
      <c r="P24" s="681"/>
      <c r="Q24" s="681"/>
      <c r="R24" s="681"/>
      <c r="S24" s="681"/>
      <c r="T24" s="682"/>
      <c r="U24" s="3"/>
      <c r="V24" s="613" t="s">
        <v>284</v>
      </c>
      <c r="W24" s="614"/>
      <c r="X24" s="615"/>
    </row>
    <row r="25" spans="1:24" ht="12.75" customHeight="1">
      <c r="A25" s="646"/>
      <c r="B25" s="10"/>
      <c r="C25" s="10"/>
      <c r="E25" s="10"/>
      <c r="F25" s="357" t="s">
        <v>149</v>
      </c>
      <c r="H25" s="137"/>
      <c r="I25" s="138"/>
      <c r="K25" s="230"/>
      <c r="L25" s="667"/>
      <c r="M25" s="668"/>
      <c r="N25" s="681"/>
      <c r="O25" s="681"/>
      <c r="P25" s="681"/>
      <c r="Q25" s="681"/>
      <c r="R25" s="681"/>
      <c r="S25" s="681"/>
      <c r="T25" s="682"/>
      <c r="U25" s="3"/>
      <c r="V25" s="616"/>
      <c r="W25" s="617"/>
      <c r="X25" s="618"/>
    </row>
    <row r="26" spans="1:24" ht="12.75" customHeight="1" thickBot="1">
      <c r="A26" s="646"/>
      <c r="B26" s="10"/>
      <c r="C26" s="10"/>
      <c r="D26" s="10"/>
      <c r="E26" s="10"/>
      <c r="I26" s="1"/>
      <c r="K26" s="230"/>
      <c r="L26" s="667"/>
      <c r="M26" s="668"/>
      <c r="N26" s="681"/>
      <c r="O26" s="681"/>
      <c r="P26" s="681"/>
      <c r="Q26" s="681"/>
      <c r="R26" s="681"/>
      <c r="S26" s="681"/>
      <c r="T26" s="682"/>
      <c r="U26" s="3"/>
      <c r="V26" s="619"/>
      <c r="W26" s="620"/>
      <c r="X26" s="621"/>
    </row>
    <row r="27" spans="1:21" ht="12.75" customHeight="1">
      <c r="A27" s="646"/>
      <c r="B27" s="10"/>
      <c r="C27" s="10"/>
      <c r="D27" s="10"/>
      <c r="E27" s="10"/>
      <c r="I27" s="1"/>
      <c r="K27" s="230"/>
      <c r="L27" s="669"/>
      <c r="M27" s="670"/>
      <c r="N27" s="681"/>
      <c r="O27" s="681"/>
      <c r="P27" s="681"/>
      <c r="Q27" s="681"/>
      <c r="R27" s="681"/>
      <c r="S27" s="681"/>
      <c r="T27" s="682"/>
      <c r="U27" s="3"/>
    </row>
    <row r="28" spans="1:21" ht="12.75" customHeight="1" thickBot="1">
      <c r="A28" s="646"/>
      <c r="B28" s="10"/>
      <c r="C28" s="10"/>
      <c r="D28" s="10"/>
      <c r="E28" s="10"/>
      <c r="F28" s="358" t="s">
        <v>150</v>
      </c>
      <c r="H28" s="137">
        <v>1353</v>
      </c>
      <c r="I28" s="244">
        <v>1351</v>
      </c>
      <c r="K28" s="230">
        <f>egf*teg+cgf*tcg</f>
        <v>61012.1</v>
      </c>
      <c r="L28" s="667" t="s">
        <v>187</v>
      </c>
      <c r="M28" s="668"/>
      <c r="N28" s="680" t="s">
        <v>207</v>
      </c>
      <c r="O28" s="681"/>
      <c r="P28" s="681"/>
      <c r="Q28" s="681"/>
      <c r="R28" s="681"/>
      <c r="S28" s="681"/>
      <c r="T28" s="682"/>
      <c r="U28" s="3"/>
    </row>
    <row r="29" spans="1:24" ht="12.75" customHeight="1">
      <c r="A29" s="646"/>
      <c r="B29" s="10"/>
      <c r="C29" s="10"/>
      <c r="D29" s="10"/>
      <c r="E29" s="10"/>
      <c r="H29" s="139"/>
      <c r="I29" s="1"/>
      <c r="K29" s="230"/>
      <c r="L29" s="667"/>
      <c r="M29" s="668"/>
      <c r="N29" s="681"/>
      <c r="O29" s="681"/>
      <c r="P29" s="681"/>
      <c r="Q29" s="681"/>
      <c r="R29" s="681"/>
      <c r="S29" s="681"/>
      <c r="T29" s="682"/>
      <c r="U29" s="3"/>
      <c r="V29" s="540" t="s">
        <v>277</v>
      </c>
      <c r="W29" s="541"/>
      <c r="X29" s="542"/>
    </row>
    <row r="30" spans="1:24" ht="12.75" customHeight="1">
      <c r="A30" s="646"/>
      <c r="B30" s="10"/>
      <c r="C30" s="10"/>
      <c r="D30" s="10"/>
      <c r="E30" s="10"/>
      <c r="I30" s="1"/>
      <c r="K30" s="230"/>
      <c r="L30" s="667"/>
      <c r="M30" s="668"/>
      <c r="N30" s="681"/>
      <c r="O30" s="681"/>
      <c r="P30" s="681"/>
      <c r="Q30" s="681"/>
      <c r="R30" s="681"/>
      <c r="S30" s="681"/>
      <c r="T30" s="682"/>
      <c r="U30" s="3"/>
      <c r="V30" s="543"/>
      <c r="W30" s="544"/>
      <c r="X30" s="545"/>
    </row>
    <row r="31" spans="1:24" ht="12.75" customHeight="1">
      <c r="A31" s="646"/>
      <c r="B31" s="10"/>
      <c r="C31" s="10"/>
      <c r="E31" s="10"/>
      <c r="F31" s="357" t="s">
        <v>151</v>
      </c>
      <c r="H31" s="137"/>
      <c r="I31" s="138"/>
      <c r="K31" s="230"/>
      <c r="L31" s="667"/>
      <c r="M31" s="668"/>
      <c r="N31" s="681"/>
      <c r="O31" s="681"/>
      <c r="P31" s="681"/>
      <c r="Q31" s="681"/>
      <c r="R31" s="681"/>
      <c r="S31" s="681"/>
      <c r="T31" s="682"/>
      <c r="U31" s="3"/>
      <c r="V31" s="543"/>
      <c r="W31" s="544"/>
      <c r="X31" s="545"/>
    </row>
    <row r="32" spans="1:24" ht="12" customHeight="1" thickBot="1">
      <c r="A32" s="646"/>
      <c r="B32" s="10"/>
      <c r="C32" s="10"/>
      <c r="D32" s="10"/>
      <c r="E32" s="10"/>
      <c r="I32" s="1"/>
      <c r="K32" s="230"/>
      <c r="L32" s="667"/>
      <c r="M32" s="668"/>
      <c r="N32" s="681"/>
      <c r="O32" s="681"/>
      <c r="P32" s="681"/>
      <c r="Q32" s="681"/>
      <c r="R32" s="681"/>
      <c r="S32" s="681"/>
      <c r="T32" s="682"/>
      <c r="U32" s="3"/>
      <c r="V32" s="546"/>
      <c r="W32" s="547"/>
      <c r="X32" s="548"/>
    </row>
    <row r="33" spans="1:24" s="10" customFormat="1" ht="12.75" customHeight="1">
      <c r="A33" s="646"/>
      <c r="B33" s="359" t="s">
        <v>152</v>
      </c>
      <c r="D33" s="12"/>
      <c r="H33" s="187">
        <f>IF(egin&gt;0,(1-egf/egin),0)</f>
        <v>0.019565217391304346</v>
      </c>
      <c r="I33" s="188">
        <f>IF(cgin&gt;0,(1-cgf/cgin),0)</f>
        <v>0.02313810556760665</v>
      </c>
      <c r="J33" s="128"/>
      <c r="K33" s="146"/>
      <c r="L33" s="667"/>
      <c r="M33" s="668"/>
      <c r="N33" s="681"/>
      <c r="O33" s="681"/>
      <c r="P33" s="681"/>
      <c r="Q33" s="681"/>
      <c r="R33" s="681"/>
      <c r="S33" s="681"/>
      <c r="T33" s="682"/>
      <c r="U33" s="3"/>
      <c r="V33" s="2"/>
      <c r="W33" s="2"/>
      <c r="X33" s="2"/>
    </row>
    <row r="34" spans="1:21" ht="12.75" customHeight="1">
      <c r="A34" s="647"/>
      <c r="B34" s="124"/>
      <c r="C34" s="20"/>
      <c r="D34" s="125"/>
      <c r="E34" s="20"/>
      <c r="F34" s="20"/>
      <c r="G34" s="20"/>
      <c r="H34" s="126"/>
      <c r="I34" s="127"/>
      <c r="J34" s="8"/>
      <c r="K34" s="231"/>
      <c r="L34" s="669"/>
      <c r="M34" s="670"/>
      <c r="N34" s="683"/>
      <c r="O34" s="683"/>
      <c r="P34" s="683"/>
      <c r="Q34" s="683"/>
      <c r="R34" s="683"/>
      <c r="S34" s="683"/>
      <c r="T34" s="684"/>
      <c r="U34" s="3"/>
    </row>
    <row r="35" spans="1:21" ht="12.75" customHeight="1">
      <c r="A35" s="602" t="s">
        <v>90</v>
      </c>
      <c r="B35" s="11"/>
      <c r="C35" s="356" t="s">
        <v>268</v>
      </c>
      <c r="D35" s="12"/>
      <c r="E35" s="10"/>
      <c r="F35" s="10"/>
      <c r="G35" s="10"/>
      <c r="H35" s="4"/>
      <c r="I35" s="133"/>
      <c r="J35" s="10"/>
      <c r="K35" s="146"/>
      <c r="L35" s="585" t="s">
        <v>188</v>
      </c>
      <c r="M35" s="586"/>
      <c r="N35" s="549" t="s">
        <v>305</v>
      </c>
      <c r="O35" s="550"/>
      <c r="P35" s="550"/>
      <c r="Q35" s="550"/>
      <c r="R35" s="550"/>
      <c r="S35" s="550"/>
      <c r="T35" s="551"/>
      <c r="U35" s="3"/>
    </row>
    <row r="36" spans="1:21" ht="12.75" customHeight="1">
      <c r="A36" s="603"/>
      <c r="C36" s="358" t="s">
        <v>154</v>
      </c>
      <c r="D36" s="648" t="s">
        <v>164</v>
      </c>
      <c r="E36" s="583"/>
      <c r="F36" s="583"/>
      <c r="G36" s="61" t="s">
        <v>97</v>
      </c>
      <c r="I36" s="1"/>
      <c r="J36" s="62" t="s">
        <v>98</v>
      </c>
      <c r="K36" s="230"/>
      <c r="L36" s="587"/>
      <c r="M36" s="588"/>
      <c r="N36" s="552"/>
      <c r="O36" s="553"/>
      <c r="P36" s="553"/>
      <c r="Q36" s="553"/>
      <c r="R36" s="553"/>
      <c r="S36" s="553"/>
      <c r="T36" s="554"/>
      <c r="U36" s="3"/>
    </row>
    <row r="37" spans="1:21" ht="12.75" customHeight="1">
      <c r="A37" s="603"/>
      <c r="B37" s="10"/>
      <c r="C37" s="358" t="s">
        <v>155</v>
      </c>
      <c r="D37" s="584"/>
      <c r="E37" s="584"/>
      <c r="F37" s="584"/>
      <c r="I37" s="1"/>
      <c r="K37" s="230"/>
      <c r="L37" s="587"/>
      <c r="M37" s="588"/>
      <c r="N37" s="552"/>
      <c r="O37" s="553"/>
      <c r="P37" s="553"/>
      <c r="Q37" s="553"/>
      <c r="R37" s="553"/>
      <c r="S37" s="553"/>
      <c r="T37" s="554"/>
      <c r="U37" s="3"/>
    </row>
    <row r="38" spans="1:24" ht="12.75" customHeight="1">
      <c r="A38" s="603"/>
      <c r="B38" s="10"/>
      <c r="C38" s="10"/>
      <c r="D38" s="10"/>
      <c r="F38" s="357" t="s">
        <v>159</v>
      </c>
      <c r="H38" s="137">
        <v>172</v>
      </c>
      <c r="I38" s="47">
        <v>176</v>
      </c>
      <c r="K38" s="230">
        <f>aeg*teg+bcg*tcg</f>
        <v>7773.6</v>
      </c>
      <c r="L38" s="587"/>
      <c r="M38" s="588"/>
      <c r="N38" s="552"/>
      <c r="O38" s="553"/>
      <c r="P38" s="553"/>
      <c r="Q38" s="553"/>
      <c r="R38" s="553"/>
      <c r="S38" s="553"/>
      <c r="T38" s="554"/>
      <c r="U38" s="3"/>
      <c r="V38" s="10"/>
      <c r="W38" s="10"/>
      <c r="X38" s="10"/>
    </row>
    <row r="39" spans="1:21" ht="12.75" customHeight="1">
      <c r="A39" s="603"/>
      <c r="B39" s="10"/>
      <c r="C39" s="10"/>
      <c r="D39" s="10"/>
      <c r="E39" s="16"/>
      <c r="I39" s="142"/>
      <c r="K39" s="230"/>
      <c r="L39" s="587"/>
      <c r="M39" s="588"/>
      <c r="N39" s="552"/>
      <c r="O39" s="553"/>
      <c r="P39" s="553"/>
      <c r="Q39" s="553"/>
      <c r="R39" s="553"/>
      <c r="S39" s="553"/>
      <c r="T39" s="554"/>
      <c r="U39" s="3"/>
    </row>
    <row r="40" spans="1:21" ht="12.75" customHeight="1">
      <c r="A40" s="603"/>
      <c r="B40" s="10"/>
      <c r="C40" s="10"/>
      <c r="D40" s="10"/>
      <c r="E40" s="17"/>
      <c r="I40" s="1"/>
      <c r="K40" s="230"/>
      <c r="L40" s="587"/>
      <c r="M40" s="588"/>
      <c r="N40" s="552"/>
      <c r="O40" s="553"/>
      <c r="P40" s="553"/>
      <c r="Q40" s="553"/>
      <c r="R40" s="553"/>
      <c r="S40" s="553"/>
      <c r="T40" s="554"/>
      <c r="U40" s="3"/>
    </row>
    <row r="41" spans="1:24" s="10" customFormat="1" ht="12.75" customHeight="1">
      <c r="A41" s="603"/>
      <c r="F41" s="357" t="s">
        <v>160</v>
      </c>
      <c r="G41" s="12"/>
      <c r="H41" s="155"/>
      <c r="I41" s="156"/>
      <c r="K41" s="146">
        <f>allin-row1</f>
        <v>-5010.6</v>
      </c>
      <c r="L41" s="589" t="s">
        <v>189</v>
      </c>
      <c r="M41" s="590"/>
      <c r="N41" s="555" t="s">
        <v>278</v>
      </c>
      <c r="O41" s="556"/>
      <c r="P41" s="556"/>
      <c r="Q41" s="556"/>
      <c r="R41" s="556"/>
      <c r="S41" s="556"/>
      <c r="T41" s="557"/>
      <c r="U41" s="3"/>
      <c r="V41" s="2"/>
      <c r="W41" s="2"/>
      <c r="X41" s="2"/>
    </row>
    <row r="42" spans="1:21" ht="12.75" customHeight="1">
      <c r="A42" s="603"/>
      <c r="B42" s="10"/>
      <c r="C42" s="10"/>
      <c r="D42" s="10"/>
      <c r="E42" s="16"/>
      <c r="F42" s="10"/>
      <c r="G42" s="60" t="s">
        <v>100</v>
      </c>
      <c r="H42" s="139"/>
      <c r="I42" s="1"/>
      <c r="J42" s="63" t="s">
        <v>99</v>
      </c>
      <c r="K42" s="146"/>
      <c r="L42" s="591"/>
      <c r="M42" s="592"/>
      <c r="N42" s="552"/>
      <c r="O42" s="553"/>
      <c r="P42" s="553"/>
      <c r="Q42" s="553"/>
      <c r="R42" s="553"/>
      <c r="S42" s="553"/>
      <c r="T42" s="554"/>
      <c r="U42" s="3"/>
    </row>
    <row r="43" spans="1:25" ht="12.75" customHeight="1">
      <c r="A43" s="603"/>
      <c r="B43" s="10"/>
      <c r="C43" s="361" t="s">
        <v>156</v>
      </c>
      <c r="E43" s="176"/>
      <c r="F43" s="176"/>
      <c r="G43" s="60"/>
      <c r="H43" s="146">
        <f>egf-aeg-ceg</f>
        <v>1181</v>
      </c>
      <c r="I43" s="238">
        <f>cgf-bcg-ccg</f>
        <v>1175</v>
      </c>
      <c r="J43" s="63"/>
      <c r="K43" s="146"/>
      <c r="L43" s="591"/>
      <c r="M43" s="592"/>
      <c r="N43" s="552"/>
      <c r="O43" s="553"/>
      <c r="P43" s="553"/>
      <c r="Q43" s="553"/>
      <c r="R43" s="553"/>
      <c r="S43" s="553"/>
      <c r="T43" s="554"/>
      <c r="U43" s="3"/>
      <c r="Y43" s="189"/>
    </row>
    <row r="44" spans="1:21" ht="12.75" customHeight="1">
      <c r="A44" s="603"/>
      <c r="B44" s="10"/>
      <c r="C44" s="358" t="s">
        <v>157</v>
      </c>
      <c r="D44" s="582" t="s">
        <v>165</v>
      </c>
      <c r="E44" s="583"/>
      <c r="F44" s="583"/>
      <c r="G44" s="60"/>
      <c r="H44" s="10"/>
      <c r="I44" s="1"/>
      <c r="J44" s="63"/>
      <c r="K44" s="10"/>
      <c r="L44" s="591"/>
      <c r="M44" s="592"/>
      <c r="N44" s="552"/>
      <c r="O44" s="553"/>
      <c r="P44" s="553"/>
      <c r="Q44" s="553"/>
      <c r="R44" s="553"/>
      <c r="S44" s="553"/>
      <c r="T44" s="554"/>
      <c r="U44" s="3"/>
    </row>
    <row r="45" spans="1:23" ht="12.75" customHeight="1">
      <c r="A45" s="603"/>
      <c r="B45" s="10"/>
      <c r="C45" s="358" t="s">
        <v>158</v>
      </c>
      <c r="D45" s="584"/>
      <c r="E45" s="584"/>
      <c r="F45" s="584"/>
      <c r="G45" s="10"/>
      <c r="H45" s="10"/>
      <c r="I45" s="1"/>
      <c r="J45" s="10"/>
      <c r="K45" s="10"/>
      <c r="L45" s="593"/>
      <c r="M45" s="594"/>
      <c r="N45" s="558"/>
      <c r="O45" s="559"/>
      <c r="P45" s="559"/>
      <c r="Q45" s="559"/>
      <c r="R45" s="559"/>
      <c r="S45" s="559"/>
      <c r="T45" s="560"/>
      <c r="U45" s="3"/>
      <c r="W45" s="233"/>
    </row>
    <row r="46" spans="1:21" ht="12.75" customHeight="1">
      <c r="A46" s="603"/>
      <c r="B46" s="10"/>
      <c r="C46" s="10"/>
      <c r="D46" s="14"/>
      <c r="F46" s="357" t="s">
        <v>161</v>
      </c>
      <c r="G46" s="10"/>
      <c r="H46" s="307">
        <v>1.4</v>
      </c>
      <c r="I46" s="141">
        <v>1.27</v>
      </c>
      <c r="J46" s="18"/>
      <c r="K46" s="10"/>
      <c r="L46" s="608" t="s">
        <v>190</v>
      </c>
      <c r="M46" s="609"/>
      <c r="N46" s="561" t="s">
        <v>209</v>
      </c>
      <c r="O46" s="553"/>
      <c r="P46" s="553"/>
      <c r="Q46" s="553"/>
      <c r="R46" s="553"/>
      <c r="S46" s="553"/>
      <c r="T46" s="554"/>
      <c r="U46" s="3"/>
    </row>
    <row r="47" spans="1:22" ht="12.75" customHeight="1">
      <c r="A47" s="603"/>
      <c r="B47" s="10"/>
      <c r="C47" s="10"/>
      <c r="D47" s="14"/>
      <c r="F47" s="357" t="s">
        <v>162</v>
      </c>
      <c r="G47" s="10"/>
      <c r="H47" s="140"/>
      <c r="I47" s="143"/>
      <c r="J47" s="18"/>
      <c r="K47" s="10"/>
      <c r="L47" s="610"/>
      <c r="M47" s="609"/>
      <c r="N47" s="552"/>
      <c r="O47" s="553"/>
      <c r="P47" s="553"/>
      <c r="Q47" s="553"/>
      <c r="R47" s="553"/>
      <c r="S47" s="553"/>
      <c r="T47" s="554"/>
      <c r="U47" s="3"/>
      <c r="V47" s="211"/>
    </row>
    <row r="48" spans="1:23" ht="12.75" customHeight="1">
      <c r="A48" s="603"/>
      <c r="B48" s="10"/>
      <c r="C48" s="10"/>
      <c r="D48" s="12"/>
      <c r="F48" s="357" t="s">
        <v>163</v>
      </c>
      <c r="G48" s="10"/>
      <c r="H48" s="140"/>
      <c r="I48" s="143"/>
      <c r="J48" s="10"/>
      <c r="K48" s="10"/>
      <c r="L48" s="610"/>
      <c r="M48" s="609"/>
      <c r="N48" s="552"/>
      <c r="O48" s="553"/>
      <c r="P48" s="553"/>
      <c r="Q48" s="553"/>
      <c r="R48" s="553"/>
      <c r="S48" s="553"/>
      <c r="T48" s="554"/>
      <c r="U48" s="3"/>
      <c r="W48" s="210"/>
    </row>
    <row r="49" spans="1:21" ht="12.75" customHeight="1">
      <c r="A49" s="604"/>
      <c r="B49" s="8"/>
      <c r="C49" s="8"/>
      <c r="D49" s="13"/>
      <c r="E49" s="19"/>
      <c r="F49" s="8"/>
      <c r="G49" s="8"/>
      <c r="H49" s="20"/>
      <c r="I49" s="20"/>
      <c r="J49" s="8"/>
      <c r="K49" s="8"/>
      <c r="L49" s="611"/>
      <c r="M49" s="612"/>
      <c r="N49" s="562"/>
      <c r="O49" s="563"/>
      <c r="P49" s="563"/>
      <c r="Q49" s="563"/>
      <c r="R49" s="563"/>
      <c r="S49" s="563"/>
      <c r="T49" s="564"/>
      <c r="U49" s="3"/>
    </row>
    <row r="50" spans="1:21" ht="12.75" customHeight="1">
      <c r="A50" s="602" t="s">
        <v>91</v>
      </c>
      <c r="B50" s="362" t="s">
        <v>167</v>
      </c>
      <c r="C50" s="44"/>
      <c r="D50" s="595" t="s">
        <v>110</v>
      </c>
      <c r="E50" s="596"/>
      <c r="F50" s="596"/>
      <c r="G50" s="10"/>
      <c r="H50" s="4"/>
      <c r="I50" s="4"/>
      <c r="J50" s="10"/>
      <c r="K50" s="10"/>
      <c r="L50" s="649" t="s">
        <v>191</v>
      </c>
      <c r="M50" s="650"/>
      <c r="N50" s="549" t="s">
        <v>210</v>
      </c>
      <c r="O50" s="550"/>
      <c r="P50" s="550"/>
      <c r="Q50" s="550"/>
      <c r="R50" s="550"/>
      <c r="S50" s="550"/>
      <c r="T50" s="551"/>
      <c r="U50" s="3"/>
    </row>
    <row r="51" spans="1:23" ht="12.75" customHeight="1">
      <c r="A51" s="646"/>
      <c r="D51" s="44"/>
      <c r="E51" s="11"/>
      <c r="F51" s="410" t="s">
        <v>269</v>
      </c>
      <c r="G51" s="10"/>
      <c r="H51" s="600" t="s">
        <v>166</v>
      </c>
      <c r="I51" s="601"/>
      <c r="J51" s="18"/>
      <c r="K51" s="10"/>
      <c r="L51" s="651"/>
      <c r="M51" s="652"/>
      <c r="N51" s="552"/>
      <c r="O51" s="553"/>
      <c r="P51" s="553"/>
      <c r="Q51" s="553"/>
      <c r="R51" s="553"/>
      <c r="S51" s="553"/>
      <c r="T51" s="554"/>
      <c r="U51" s="3"/>
      <c r="W51" s="210"/>
    </row>
    <row r="52" spans="1:23" ht="12.75" customHeight="1">
      <c r="A52" s="603"/>
      <c r="D52" s="355" t="s">
        <v>169</v>
      </c>
      <c r="G52" s="10"/>
      <c r="H52" s="18"/>
      <c r="I52" s="18"/>
      <c r="J52" s="10"/>
      <c r="K52" s="146"/>
      <c r="L52" s="651"/>
      <c r="M52" s="652"/>
      <c r="N52" s="552"/>
      <c r="O52" s="553"/>
      <c r="P52" s="553"/>
      <c r="Q52" s="553"/>
      <c r="R52" s="553"/>
      <c r="S52" s="553"/>
      <c r="T52" s="554"/>
      <c r="U52" s="3"/>
      <c r="W52" s="210"/>
    </row>
    <row r="53" spans="1:21" ht="12.75" customHeight="1">
      <c r="A53" s="603"/>
      <c r="D53" s="44"/>
      <c r="E53" s="11"/>
      <c r="F53" s="357" t="s">
        <v>170</v>
      </c>
      <c r="G53" s="10"/>
      <c r="H53" s="307">
        <v>41</v>
      </c>
      <c r="I53" s="308">
        <v>4.1</v>
      </c>
      <c r="J53" s="18"/>
      <c r="K53" s="146">
        <f>IF(teg=1,IF(tcg=1,1,0),0)</f>
        <v>0</v>
      </c>
      <c r="L53" s="651"/>
      <c r="M53" s="652"/>
      <c r="N53" s="552"/>
      <c r="O53" s="553"/>
      <c r="P53" s="553"/>
      <c r="Q53" s="553"/>
      <c r="R53" s="553"/>
      <c r="S53" s="553"/>
      <c r="T53" s="554"/>
      <c r="U53" s="3"/>
    </row>
    <row r="54" spans="1:21" ht="12.75" customHeight="1">
      <c r="A54" s="603"/>
      <c r="E54" s="11"/>
      <c r="G54" s="10"/>
      <c r="H54" s="309">
        <f>IF(type="proportion",1,H53)</f>
        <v>41</v>
      </c>
      <c r="I54" s="309">
        <f>IF(type="proportion",1,I53)</f>
        <v>4.1</v>
      </c>
      <c r="J54" s="18"/>
      <c r="K54" s="146"/>
      <c r="L54" s="651"/>
      <c r="M54" s="652"/>
      <c r="N54" s="552"/>
      <c r="O54" s="553"/>
      <c r="P54" s="553"/>
      <c r="Q54" s="553"/>
      <c r="R54" s="553"/>
      <c r="S54" s="553"/>
      <c r="T54" s="554"/>
      <c r="U54" s="3"/>
    </row>
    <row r="55" spans="1:21" ht="14.25" customHeight="1">
      <c r="A55" s="603"/>
      <c r="B55" s="11"/>
      <c r="C55" s="11"/>
      <c r="D55" s="326"/>
      <c r="F55" s="357" t="s">
        <v>253</v>
      </c>
      <c r="G55" s="16"/>
      <c r="H55" s="175">
        <v>1000</v>
      </c>
      <c r="I55" s="209" t="str">
        <f>IF(tunit="","persons","person-"&amp;tunit&amp;"s")</f>
        <v>person-years</v>
      </c>
      <c r="J55" s="18"/>
      <c r="K55" s="146">
        <f>IF(H55&gt;0,H55,1)</f>
        <v>1000</v>
      </c>
      <c r="L55" s="651"/>
      <c r="M55" s="652"/>
      <c r="N55" s="552"/>
      <c r="O55" s="553"/>
      <c r="P55" s="553"/>
      <c r="Q55" s="553"/>
      <c r="R55" s="553"/>
      <c r="S55" s="553"/>
      <c r="T55" s="554"/>
      <c r="U55" s="3"/>
    </row>
    <row r="56" spans="1:21" ht="12.75" customHeight="1" thickBot="1">
      <c r="A56" s="672"/>
      <c r="B56" s="21"/>
      <c r="C56" s="21" t="s">
        <v>254</v>
      </c>
      <c r="D56" s="363"/>
      <c r="E56" s="21"/>
      <c r="F56" s="363"/>
      <c r="G56" s="21"/>
      <c r="H56" s="21"/>
      <c r="I56" s="21"/>
      <c r="J56" s="22"/>
      <c r="K56" s="21"/>
      <c r="L56" s="653"/>
      <c r="M56" s="654"/>
      <c r="N56" s="565"/>
      <c r="O56" s="566"/>
      <c r="P56" s="566"/>
      <c r="Q56" s="566"/>
      <c r="R56" s="566"/>
      <c r="S56" s="566"/>
      <c r="T56" s="567"/>
      <c r="U56" s="3"/>
    </row>
    <row r="57" spans="1:24" ht="18.75" customHeight="1">
      <c r="A57" s="148"/>
      <c r="B57" s="371" t="s">
        <v>43</v>
      </c>
      <c r="C57" s="328"/>
      <c r="D57" s="190"/>
      <c r="E57" s="149"/>
      <c r="F57" s="150"/>
      <c r="G57" s="150">
        <v>95</v>
      </c>
      <c r="H57" s="329" t="s">
        <v>44</v>
      </c>
      <c r="I57" s="190"/>
      <c r="J57" s="190"/>
      <c r="K57" s="190"/>
      <c r="L57" s="191"/>
      <c r="M57" s="191"/>
      <c r="N57" s="190"/>
      <c r="O57" s="190"/>
      <c r="P57" s="190"/>
      <c r="Q57" s="190"/>
      <c r="R57" s="190"/>
      <c r="S57" s="190"/>
      <c r="T57" s="192"/>
      <c r="U57" s="10"/>
      <c r="V57" s="24"/>
      <c r="W57" s="24"/>
      <c r="X57" s="24"/>
    </row>
    <row r="58" spans="1:21" ht="12.75" customHeight="1">
      <c r="A58" s="642" t="s">
        <v>195</v>
      </c>
      <c r="B58" s="41"/>
      <c r="C58" s="42"/>
      <c r="D58" s="42">
        <f>TINV(alpha,egf+cgf-2)</f>
        <v>1.9608423398977244</v>
      </c>
      <c r="E58" s="38"/>
      <c r="F58" s="579" t="str">
        <f>"Occurrence per "&amp;per&amp;" "&amp;units</f>
        <v>Occurrence per 1000 person-years</v>
      </c>
      <c r="G58" s="580"/>
      <c r="H58" s="580"/>
      <c r="I58" s="580"/>
      <c r="J58" s="580"/>
      <c r="K58" s="581"/>
      <c r="L58" s="597" t="str">
        <f>"Intervention effects per "&amp;per&amp;" "&amp;units</f>
        <v>Intervention effects per 1000 person-years</v>
      </c>
      <c r="M58" s="598"/>
      <c r="N58" s="598"/>
      <c r="O58" s="598"/>
      <c r="P58" s="598"/>
      <c r="Q58" s="599"/>
      <c r="R58" s="655" t="s">
        <v>300</v>
      </c>
      <c r="S58" s="656"/>
      <c r="T58" s="657"/>
      <c r="U58" s="3"/>
    </row>
    <row r="59" spans="1:21" ht="12.75" customHeight="1">
      <c r="A59" s="642"/>
      <c r="B59" s="41"/>
      <c r="C59" s="42"/>
      <c r="D59" s="42"/>
      <c r="E59" s="38"/>
      <c r="F59" s="578" t="s">
        <v>39</v>
      </c>
      <c r="G59" s="576"/>
      <c r="H59" s="576"/>
      <c r="I59" s="575" t="s">
        <v>40</v>
      </c>
      <c r="J59" s="576"/>
      <c r="K59" s="577"/>
      <c r="L59" s="572" t="s">
        <v>41</v>
      </c>
      <c r="M59" s="570"/>
      <c r="N59" s="570"/>
      <c r="O59" s="569" t="s">
        <v>42</v>
      </c>
      <c r="P59" s="570"/>
      <c r="Q59" s="571"/>
      <c r="R59" s="658"/>
      <c r="S59" s="659"/>
      <c r="T59" s="660"/>
      <c r="U59" s="3"/>
    </row>
    <row r="60" spans="1:24" s="24" customFormat="1" ht="13.5" customHeight="1">
      <c r="A60" s="642"/>
      <c r="B60" s="151">
        <f>(100-ci)/100</f>
        <v>0.05</v>
      </c>
      <c r="C60" s="152"/>
      <c r="D60" s="153">
        <f>NORMSINV(1-alpha/2)</f>
        <v>1.9599639845400536</v>
      </c>
      <c r="E60" s="154"/>
      <c r="F60" s="523" t="s">
        <v>95</v>
      </c>
      <c r="G60" s="524"/>
      <c r="H60" s="524"/>
      <c r="I60" s="573" t="s">
        <v>96</v>
      </c>
      <c r="J60" s="524"/>
      <c r="K60" s="574"/>
      <c r="L60" s="568" t="s">
        <v>87</v>
      </c>
      <c r="M60" s="524"/>
      <c r="N60" s="524"/>
      <c r="O60" s="573" t="s">
        <v>83</v>
      </c>
      <c r="P60" s="524"/>
      <c r="Q60" s="574"/>
      <c r="R60" s="661"/>
      <c r="S60" s="662"/>
      <c r="T60" s="663"/>
      <c r="U60" s="23"/>
      <c r="V60" s="29"/>
      <c r="W60" s="29"/>
      <c r="X60" s="2"/>
    </row>
    <row r="61" spans="1:23" ht="12.75">
      <c r="A61" s="642"/>
      <c r="B61" s="360" t="s">
        <v>270</v>
      </c>
      <c r="E61" s="30"/>
      <c r="G61" s="25"/>
      <c r="H61" s="230">
        <f>(norm/3)*SQRT(1/(aeg+0.5))</f>
        <v>0.049743035801537674</v>
      </c>
      <c r="I61" s="212"/>
      <c r="J61" s="106"/>
      <c r="K61" s="237">
        <f>(norm/3)*SQRT(1/(bcg+0.5))</f>
        <v>0.04917614508719489</v>
      </c>
      <c r="L61" s="200"/>
      <c r="M61" s="25"/>
      <c r="N61" s="230">
        <f>IF(prpn=1,aeg*teg*bcg*tcg/tall,0)</f>
        <v>0</v>
      </c>
      <c r="O61" s="212"/>
      <c r="P61" s="106"/>
      <c r="Q61" s="71"/>
      <c r="R61" s="528"/>
      <c r="S61" s="529"/>
      <c r="T61" s="530"/>
      <c r="U61" s="3"/>
      <c r="W61" s="29"/>
    </row>
    <row r="62" spans="1:23" ht="12.75">
      <c r="A62" s="642"/>
      <c r="D62" s="358" t="s">
        <v>172</v>
      </c>
      <c r="E62" s="26"/>
      <c r="F62" s="45">
        <f>IF(allin&gt;0,aeg/egin/teg,)</f>
        <v>0.0030399434429126903</v>
      </c>
      <c r="G62" s="49">
        <f>ego*per</f>
        <v>3.03994344291269</v>
      </c>
      <c r="H62" s="45">
        <f>norm*SQRT(((aeg*(egin-aeg))/egin^3)+(norm^2)/4/egin^2)</f>
        <v>0.017482672870122604</v>
      </c>
      <c r="I62" s="213">
        <f>IF(allin&gt;0,bcg/cgin/tcg,)</f>
        <v>0.031038922102886977</v>
      </c>
      <c r="J62" s="214">
        <f>cgo*per</f>
        <v>31.03892210288698</v>
      </c>
      <c r="K62" s="215">
        <f>norm*SQRT(((bcg*(cgin-bcg))/cgin^3)+(norm^2)/4/cgin^2)</f>
        <v>0.01761887719732823</v>
      </c>
      <c r="L62" s="200"/>
      <c r="M62" s="49">
        <f>IF(cgo&lt;=0,0,IF(cgo&gt;0,ego/cgo))</f>
        <v>0.0979397233201581</v>
      </c>
      <c r="N62" s="45">
        <f>IF(allin&gt;0,SQRT((row1*egin*teg*cgin*tcg/tall^2-adj)/(aeg*teg*cgin*tcg/tall)/(bcg*egin*teg/tall)),0)</f>
        <v>0.07914046708641156</v>
      </c>
      <c r="O62" s="213">
        <f>ego-cgo</f>
        <v>-0.027998978659974288</v>
      </c>
      <c r="P62" s="214">
        <f>rd*per</f>
        <v>-27.998978659974288</v>
      </c>
      <c r="Q62" s="234">
        <f>IF(prpn=1,SQRT(((egin*cgin/allin)^2*(aeg*(egin-aeg)/egin^2/(egin-1)+bcg*(cgin-bcg)/cgin^2/(cgin-1)))/((egin*cgin/tall)^2)),SQRT(((egin*teg*cgin*tcg/tall)^2)*(aeg/((egin*teg)^2)+bcg/((cgin*tcg)^2))/((egin*teg*cgin*tcg/tall)^2)))</f>
        <v>0.0023511008717129233</v>
      </c>
      <c r="R62" s="206"/>
      <c r="S62" s="193">
        <f>IF(allin=0,0,IF(rd=0,0,IF(1/rd&gt;0,ROUNDUP(1/rd,0.0001),ROUNDDOWN(1/rd,0.0001))))</f>
        <v>-35</v>
      </c>
      <c r="T62" s="194"/>
      <c r="U62" s="3"/>
      <c r="W62" s="29"/>
    </row>
    <row r="63" spans="1:23" ht="12.75">
      <c r="A63" s="642"/>
      <c r="B63" s="27"/>
      <c r="C63" s="8"/>
      <c r="D63" s="13" t="str">
        <f>ci&amp;"% CI"</f>
        <v>95% CI</v>
      </c>
      <c r="E63" s="28"/>
      <c r="F63" s="53">
        <f>IF(egin=0,"",IF(egin&lt;3,0,IF(aeg=0,0.00001,IF(prpn=1,per*((egin/(egin+norm^2))*(aeg/egin+norm^2/2/egin-peba)),per*((aeg+0.5)*((1-1/9/(aeg+0.5)-reba)^3)/(egin*teg))))))</f>
        <v>2.610753647400332</v>
      </c>
      <c r="G63" s="54" t="s">
        <v>81</v>
      </c>
      <c r="H63" s="55">
        <f>IF(egin=0,"",IF(egin&lt;3,0,IF(aeg=egin,1,IF(prpn=1,per*((egin/(egin+norm^2))*(aeg/egin+norm^2/2/egin+peba)),per*((aeg+0.5)*((1-1/9/(aeg+0.5)+reba)^3)/(egin*teg))))))</f>
        <v>3.520265893487717</v>
      </c>
      <c r="I63" s="216">
        <f>IF(cgin=0,"",IF(cgin&lt;3,0,IF(bcg=0,0.00001,IF(prpn=1,per*((cgin/(cgin+norm^2))*(bcg/cgin+norm^2/2/cgin-pcba)),per*((bcg+0.5)*((1-1/9/(bcg+0.5)-rcba)^3)/(cgin*tcg))))))</f>
        <v>26.703978943080777</v>
      </c>
      <c r="J63" s="54" t="s">
        <v>81</v>
      </c>
      <c r="K63" s="217">
        <f>IF(cgin=0,"",IF(cgin&lt;3,0,IF(bcg=cgin,1,IF(prpn=1,per*((cgin/(cgin+norm^2))*(bcg/cgin+norm^2/2/cgin+pcba)),per*((bcg+0.5)*((1-1/9/(bcg+0.5)+rcba)^3)/(cgin*tcg))))))</f>
        <v>35.884087522545</v>
      </c>
      <c r="L63" s="201">
        <f>IF(allin=0,0,IF(ego=0,0,IF(cgo=0,0,(EXP(LN(rr)-norm*selnrr)))))</f>
        <v>0.08386763280865682</v>
      </c>
      <c r="M63" s="54" t="s">
        <v>81</v>
      </c>
      <c r="N63" s="55">
        <f>IF(allin=0,0,IF(ego=0,0,IF(cgo=0,0,(MAX(EXP(LN(rr)-(norm*selnrr)),EXP(LN(rr)+(norm*selnrr)))))))</f>
        <v>0.11437295989876821</v>
      </c>
      <c r="O63" s="216">
        <f>IF(allin&gt;0,(rd-(norm*serd))*per,0)</f>
        <v>-32.60705169255234</v>
      </c>
      <c r="P63" s="54" t="s">
        <v>81</v>
      </c>
      <c r="Q63" s="217">
        <f>IF(allin&gt;0,(rd+(norm*serd))*per,0)</f>
        <v>-23.390905627396233</v>
      </c>
      <c r="R63" s="207">
        <f>IF(rd=0,0,ROUNDDOWN(per/lrdp,0.0001))</f>
        <v>-30</v>
      </c>
      <c r="S63" s="56" t="str">
        <f>IF(T63&lt;=nnt,IF(nnt&lt;=R63,"to","to ∞ to"),"to ∞ to")</f>
        <v>to</v>
      </c>
      <c r="T63" s="57">
        <f>IF(rd=0,0,ROUNDUP(per/urdp,0.0001))</f>
        <v>-43</v>
      </c>
      <c r="U63" s="3"/>
      <c r="V63" s="29"/>
      <c r="W63" s="29"/>
    </row>
    <row r="64" spans="1:23" ht="12.75">
      <c r="A64" s="642"/>
      <c r="B64" s="360" t="s">
        <v>271</v>
      </c>
      <c r="E64" s="30"/>
      <c r="F64" s="15"/>
      <c r="G64" s="31"/>
      <c r="H64" s="235"/>
      <c r="I64" s="218"/>
      <c r="J64" s="32"/>
      <c r="K64" s="219"/>
      <c r="L64" s="202"/>
      <c r="M64" s="31"/>
      <c r="N64" s="229">
        <f>IF(prpn=1,aeg*teg*bcg*tcg/tfall,0)</f>
        <v>0</v>
      </c>
      <c r="O64" s="218"/>
      <c r="P64" s="32"/>
      <c r="Q64" s="219"/>
      <c r="R64" s="202"/>
      <c r="S64" s="32"/>
      <c r="T64" s="33"/>
      <c r="U64" s="3"/>
      <c r="V64" s="671"/>
      <c r="W64" s="671"/>
    </row>
    <row r="65" spans="1:23" ht="12.75">
      <c r="A65" s="642"/>
      <c r="D65" s="364" t="s">
        <v>173</v>
      </c>
      <c r="E65" s="26"/>
      <c r="F65" s="46">
        <f>IF(aeg&gt;0,aeg/egf/teg,0)</f>
        <v>0.0031006075027490854</v>
      </c>
      <c r="G65" s="49">
        <f>IF(per&gt;0,egof*per,0)</f>
        <v>3.1006075027490856</v>
      </c>
      <c r="H65" s="236">
        <f>norm*SQRT(((aeg*(egf-aeg))/egf^3)+(norm^2)/4/egf^2)</f>
        <v>0.017806360813763626</v>
      </c>
      <c r="I65" s="213">
        <f>IF(bcg&gt;0,bcg/cgf/tcg,0)</f>
        <v>0.031774114928417974</v>
      </c>
      <c r="J65" s="214">
        <f>IF(per&gt;0,cgof*per,0)</f>
        <v>31.774114928417973</v>
      </c>
      <c r="K65" s="215">
        <f>norm*SQRT(((bcg*(cgf-bcg))/cgf^3)+(norm^2)/4/cgf^2)</f>
        <v>0.01800522071742093</v>
      </c>
      <c r="L65" s="203"/>
      <c r="M65" s="49">
        <f>IF(cgof&lt;=0,0,IF(cgo&gt;0,egof/cgof))</f>
        <v>0.09758281260498557</v>
      </c>
      <c r="N65" s="46">
        <f>IF(allin&gt;0,SQRT((row1*egf*teg*cgf*tcg/tfall^2-adjf)/(aeg*teg*cgf*tcg/tfall)/(bcg*egf*teg/tfall)),0)</f>
        <v>0.07914046708641156</v>
      </c>
      <c r="O65" s="226">
        <f>egof-cgof</f>
        <v>-0.02867350742566889</v>
      </c>
      <c r="P65" s="214">
        <f>rdf*per</f>
        <v>-28.67350742566889</v>
      </c>
      <c r="Q65" s="234">
        <f>IF(prpn=1,SQRT(((egf*cgf/tfall)^2*(aeg*(egf-aeg)/egf^2/(egf-1)+bcg*(cgf-bcg)/cgf^2/(cgf-1)))/((egf*cgf/tfall))^2),SQRT(((egf*teg*cgf*tcg/tfall)^2)*(aeg/((egf*teg)^2)+bcg/((cgf*tcg)^2))/((egf*teg*cgf*tcg/tfall)^2)))</f>
        <v>0.00240670432233361</v>
      </c>
      <c r="R65" s="208"/>
      <c r="S65" s="195">
        <f>IF(rdf=0,0,IF(1/rdf&gt;0,ROUNDUP(1/rdf,0.0001),ROUNDDOWN(1/rdf,0.0001)))</f>
        <v>-34</v>
      </c>
      <c r="T65" s="196"/>
      <c r="U65" s="3"/>
      <c r="V65" s="671"/>
      <c r="W65" s="671"/>
    </row>
    <row r="66" spans="1:23" ht="12.75">
      <c r="A66" s="642"/>
      <c r="B66" s="27"/>
      <c r="C66" s="8"/>
      <c r="D66" s="13" t="str">
        <f>ci&amp;"% CI"</f>
        <v>95% CI</v>
      </c>
      <c r="E66" s="28"/>
      <c r="F66" s="53">
        <f>IF(egf=0,"",IF(egf&lt;3,0,IF(aeg=0,0.00001,IF(prpn=1,per*((egf/(egf+norm^2))*(aeg/egf+norm^2/2/egf-pefba)),per*((aeg+0.5)*((1-1/9/(aeg+0.5)-reba)^3)/(egf*teg))))))</f>
        <v>2.6628529441333764</v>
      </c>
      <c r="G66" s="54" t="s">
        <v>81</v>
      </c>
      <c r="H66" s="55">
        <f>IF(egf=0,"",IF(egf&lt;3,0,IF(aeg=egf,1,IF(prpn=1,per*((egf/(egf+norm^2))*(aeg/egf+norm^2/2/egf+pefba)),per*((aeg+0.5)*((1-1/9/(aeg+0.5)+reba)^3)/(egf*teg))))))</f>
        <v>3.59051510200521</v>
      </c>
      <c r="I66" s="216">
        <f>IF(cgf=0,"",IF(cgf&lt;3,0,IF(bcg=0,0.00001,IF(prpn=1,per*((cgf/(cgf+norm^2))*(bcg/cgf+norm^2/2/cgf-pcfba)),per*((bcg+0.5)*((1-1/9/(bcg+0.5)-rcba)^3)/(cgf*tcg))))))</f>
        <v>27.336493618268477</v>
      </c>
      <c r="J66" s="54" t="s">
        <v>81</v>
      </c>
      <c r="K66" s="217">
        <f>IF(cgf=0,"",IF(cgf&lt;3,0,IF(bcg=cgf,1,IF(prpn=1,per*((cgf/(cgf+norm^2))*(bcg/cgf+norm^2/2/cgf+pcfba)),per*((bcg+0.5)*((1-1/9/(bcg+0.5)+rcba)^3)/(cgf*tcg))))))</f>
        <v>36.73404370368596</v>
      </c>
      <c r="L66" s="201">
        <f>IF(allin=0,0,IF(egof=0,0,IF(cgof=0,0,(MIN(EXP(LN(rrf)-norm*selnrrf),EXP(LN(rrf)+norm*selnrrf))))))</f>
        <v>0.08356200342978141</v>
      </c>
      <c r="M66" s="54" t="s">
        <v>81</v>
      </c>
      <c r="N66" s="55">
        <f>IF(allin=0,0,IF(egof=0,0,IF(cgof=0,0,(MAX(EXP(LN(rrf)-norm*selnrrf),EXP(LN(rrf)+norm*selnrrf))))))</f>
        <v>0.11395616338832237</v>
      </c>
      <c r="O66" s="216">
        <f>IF(allin&gt;0,(rdf-(norm*serdf))*per,0)</f>
        <v>-33.39056121887964</v>
      </c>
      <c r="P66" s="54" t="s">
        <v>81</v>
      </c>
      <c r="Q66" s="217">
        <f>IF(pop&lt;&gt;0,(rdf+(norm*serdf))*per,0)</f>
        <v>-23.956453632458135</v>
      </c>
      <c r="R66" s="207">
        <f>IF(rdf=0,0,ROUNDDOWN(per/lrdpf,0.0001))</f>
        <v>-29</v>
      </c>
      <c r="S66" s="58" t="str">
        <f>IF(T66&lt;=nntf,IF(nntf&lt;=R66,"to","to ∞ to"),"to ∞ to")</f>
        <v>to</v>
      </c>
      <c r="T66" s="59">
        <f>IF(rdf=0,0,ROUNDUP(per/urdpf,0.0001))</f>
        <v>-42</v>
      </c>
      <c r="U66" s="3"/>
      <c r="V66" s="671"/>
      <c r="W66" s="671"/>
    </row>
    <row r="67" spans="1:21" ht="12.75">
      <c r="A67" s="642"/>
      <c r="B67" s="365" t="s">
        <v>174</v>
      </c>
      <c r="C67" s="10"/>
      <c r="D67" s="12"/>
      <c r="E67" s="26"/>
      <c r="F67" s="34"/>
      <c r="G67" s="35"/>
      <c r="H67" s="36"/>
      <c r="I67" s="220"/>
      <c r="J67" s="35"/>
      <c r="K67" s="221"/>
      <c r="L67" s="204"/>
      <c r="M67" s="35"/>
      <c r="N67" s="36"/>
      <c r="O67" s="220"/>
      <c r="P67" s="35"/>
      <c r="Q67" s="221"/>
      <c r="R67" s="531"/>
      <c r="S67" s="532"/>
      <c r="T67" s="533"/>
      <c r="U67" s="10"/>
    </row>
    <row r="68" spans="1:21" ht="12.75" customHeight="1">
      <c r="A68" s="642"/>
      <c r="D68" s="358" t="s">
        <v>175</v>
      </c>
      <c r="E68" s="26"/>
      <c r="F68" s="48"/>
      <c r="G68" s="214">
        <f>meaneg</f>
        <v>1.4</v>
      </c>
      <c r="H68" s="145">
        <f>IF(H48&gt;0,H48,IF(sdeg&gt;0,sdeg/SQRT(egf),))</f>
        <v>0</v>
      </c>
      <c r="I68" s="222"/>
      <c r="J68" s="214">
        <f>meancg</f>
        <v>1.27</v>
      </c>
      <c r="K68" s="223">
        <f>IF(I48&gt;0,I48,IF(sdcg&gt;0,sdcg/SQRT(cgf),0))</f>
        <v>0</v>
      </c>
      <c r="L68" s="200"/>
      <c r="M68" s="214">
        <f>IF(mcg&lt;&gt;0,meg/mcg,)</f>
        <v>1.1023622047244093</v>
      </c>
      <c r="N68" s="46">
        <f>IF(seeg&lt;=0,0,IF(secg&lt;=0,0,rm*SQRT(seeg^2/meg^2+secg^2/mcg^2)))</f>
        <v>0</v>
      </c>
      <c r="O68" s="222"/>
      <c r="P68" s="214">
        <f>meg-mcg</f>
        <v>0.1299999999999999</v>
      </c>
      <c r="Q68" s="227">
        <f>IF(seeg&lt;=0,0,IF(secg&lt;=0,0,SQRT(seeg^2+secg^2)))</f>
        <v>0</v>
      </c>
      <c r="R68" s="534"/>
      <c r="S68" s="535"/>
      <c r="T68" s="536"/>
      <c r="U68" s="10"/>
    </row>
    <row r="69" spans="1:21" ht="13.5" thickBot="1">
      <c r="A69" s="642"/>
      <c r="B69" s="10"/>
      <c r="C69" s="10"/>
      <c r="D69" s="12" t="str">
        <f>ci&amp;"% CI"</f>
        <v>95% CI</v>
      </c>
      <c r="E69" s="26"/>
      <c r="F69" s="50">
        <f>IF(seeg=0,"",meg-(norm*seeg))</f>
      </c>
      <c r="G69" s="51" t="s">
        <v>81</v>
      </c>
      <c r="H69" s="52">
        <f>IF(seeg=0,"",meg+(norm*seeg))</f>
      </c>
      <c r="I69" s="228">
        <f>IF(secg=0,"",mcg-(norm*secg))</f>
      </c>
      <c r="J69" s="224" t="s">
        <v>81</v>
      </c>
      <c r="K69" s="225">
        <f>IF(secg=0,"",mcg+(norm*secg))</f>
      </c>
      <c r="L69" s="205">
        <f>IF(serm=0,"",rm-(tinv*serm))</f>
      </c>
      <c r="M69" s="51" t="s">
        <v>81</v>
      </c>
      <c r="N69" s="52">
        <f>IF(serm=0,"",rm+(tinv*serm))</f>
      </c>
      <c r="O69" s="228">
        <f>IF(serm=0,"",md-(tinv*semd))</f>
      </c>
      <c r="P69" s="224" t="s">
        <v>81</v>
      </c>
      <c r="Q69" s="225">
        <f>IF(semd=0,"",md+(tinv*semd))</f>
      </c>
      <c r="R69" s="537"/>
      <c r="S69" s="538"/>
      <c r="T69" s="539"/>
      <c r="U69" s="10"/>
    </row>
    <row r="70" spans="1:21" ht="27.75" customHeight="1" thickTop="1">
      <c r="A70" s="641" t="s">
        <v>196</v>
      </c>
      <c r="B70" s="644" t="s">
        <v>176</v>
      </c>
      <c r="C70" s="645"/>
      <c r="D70" s="645"/>
      <c r="E70" s="43"/>
      <c r="F70" s="525"/>
      <c r="G70" s="526"/>
      <c r="H70" s="526"/>
      <c r="I70" s="526"/>
      <c r="J70" s="526"/>
      <c r="K70" s="526"/>
      <c r="L70" s="526"/>
      <c r="M70" s="526"/>
      <c r="N70" s="526"/>
      <c r="O70" s="526"/>
      <c r="P70" s="526"/>
      <c r="Q70" s="526"/>
      <c r="R70" s="526"/>
      <c r="S70" s="526"/>
      <c r="T70" s="527"/>
      <c r="U70" s="3"/>
    </row>
    <row r="71" spans="1:24" ht="12.75">
      <c r="A71" s="642"/>
      <c r="B71" s="10"/>
      <c r="C71" s="10"/>
      <c r="D71" s="357" t="s">
        <v>177</v>
      </c>
      <c r="E71" s="26"/>
      <c r="F71" s="301"/>
      <c r="G71" s="298"/>
      <c r="H71" s="301"/>
      <c r="I71" s="302"/>
      <c r="J71" s="298"/>
      <c r="K71" s="301"/>
      <c r="L71" s="302"/>
      <c r="M71" s="298"/>
      <c r="N71" s="301"/>
      <c r="O71" s="302"/>
      <c r="P71" s="298"/>
      <c r="Q71" s="301"/>
      <c r="R71" s="302"/>
      <c r="S71" s="298"/>
      <c r="T71" s="303"/>
      <c r="U71" s="3"/>
      <c r="V71" s="232"/>
      <c r="W71" s="232"/>
      <c r="X71" s="232"/>
    </row>
    <row r="72" spans="1:24" ht="13.5" thickBot="1">
      <c r="A72" s="643"/>
      <c r="B72" s="21"/>
      <c r="C72" s="21"/>
      <c r="D72" s="366" t="s">
        <v>178</v>
      </c>
      <c r="E72" s="37"/>
      <c r="F72" s="299"/>
      <c r="G72" s="304">
        <f>IF(G71=0,,"to")</f>
        <v>0</v>
      </c>
      <c r="H72" s="300"/>
      <c r="I72" s="305"/>
      <c r="J72" s="304">
        <f>IF(J71=0,,"to")</f>
        <v>0</v>
      </c>
      <c r="K72" s="300"/>
      <c r="L72" s="305"/>
      <c r="M72" s="304">
        <f>IF(M71=0,,"to")</f>
        <v>0</v>
      </c>
      <c r="N72" s="300"/>
      <c r="O72" s="305"/>
      <c r="P72" s="306"/>
      <c r="Q72" s="300"/>
      <c r="R72" s="305"/>
      <c r="S72" s="306" t="str">
        <f>IF(R72&lt;=S71,IF(nntf&lt;=T72,"to","to ∞ to"),"to ∞ to")</f>
        <v>to</v>
      </c>
      <c r="T72" s="300"/>
      <c r="U72" s="3"/>
      <c r="V72" s="232"/>
      <c r="W72" s="232"/>
      <c r="X72" s="232"/>
    </row>
    <row r="73" spans="1:24" ht="12.75">
      <c r="A73" s="250"/>
      <c r="B73" s="250"/>
      <c r="C73" s="250"/>
      <c r="D73" s="250"/>
      <c r="E73" s="250"/>
      <c r="F73" s="250"/>
      <c r="G73" s="250"/>
      <c r="H73" s="250"/>
      <c r="I73" s="250"/>
      <c r="J73" s="250"/>
      <c r="K73" s="250"/>
      <c r="L73" s="250"/>
      <c r="M73" s="250"/>
      <c r="N73" s="250"/>
      <c r="O73" s="250"/>
      <c r="P73" s="347" t="s">
        <v>171</v>
      </c>
      <c r="Q73" s="452" t="s">
        <v>77</v>
      </c>
      <c r="R73" s="452"/>
      <c r="S73" s="452"/>
      <c r="T73" s="452"/>
      <c r="V73" s="232"/>
      <c r="W73" s="232"/>
      <c r="X73" s="232"/>
    </row>
    <row r="74" s="232" customFormat="1" ht="12.75">
      <c r="A74" s="413" t="s">
        <v>298</v>
      </c>
    </row>
    <row r="75" s="232" customFormat="1" ht="12.75"/>
    <row r="76" s="232" customFormat="1" ht="12.75"/>
    <row r="77" s="232" customFormat="1" ht="12.75"/>
    <row r="78" s="232" customFormat="1" ht="12.75"/>
    <row r="79" s="232" customFormat="1" ht="12.75"/>
    <row r="80" spans="22:24" s="232" customFormat="1" ht="12.75">
      <c r="V80" s="2"/>
      <c r="W80" s="2"/>
      <c r="X80" s="2"/>
    </row>
    <row r="81" spans="22:24" s="232" customFormat="1" ht="12.75">
      <c r="V81" s="2"/>
      <c r="W81" s="2"/>
      <c r="X81" s="2"/>
    </row>
    <row r="82" spans="22:24" s="232" customFormat="1" ht="12.75">
      <c r="V82" s="2"/>
      <c r="W82" s="2"/>
      <c r="X82" s="2"/>
    </row>
  </sheetData>
  <sheetProtection sheet="1" selectLockedCells="1"/>
  <protectedRanges>
    <protectedRange sqref="L5:M7" name="研究のセッティング_1_1"/>
  </protectedRanges>
  <mergeCells count="64">
    <mergeCell ref="J4:K4"/>
    <mergeCell ref="N21:T27"/>
    <mergeCell ref="N5:T7"/>
    <mergeCell ref="G9:J9"/>
    <mergeCell ref="G8:J8"/>
    <mergeCell ref="G6:J6"/>
    <mergeCell ref="L4:T4"/>
    <mergeCell ref="L5:M7"/>
    <mergeCell ref="L8:M13"/>
    <mergeCell ref="V64:W66"/>
    <mergeCell ref="A50:A56"/>
    <mergeCell ref="B4:C4"/>
    <mergeCell ref="D4:E4"/>
    <mergeCell ref="F4:G4"/>
    <mergeCell ref="H4:I4"/>
    <mergeCell ref="L18:M20"/>
    <mergeCell ref="N28:T34"/>
    <mergeCell ref="N19:T20"/>
    <mergeCell ref="N14:T17"/>
    <mergeCell ref="L14:M17"/>
    <mergeCell ref="A70:A72"/>
    <mergeCell ref="B70:D70"/>
    <mergeCell ref="A18:A34"/>
    <mergeCell ref="D36:F37"/>
    <mergeCell ref="L50:M56"/>
    <mergeCell ref="L21:M27"/>
    <mergeCell ref="L28:M34"/>
    <mergeCell ref="A58:A69"/>
    <mergeCell ref="V24:X26"/>
    <mergeCell ref="V10:X12"/>
    <mergeCell ref="V13:X15"/>
    <mergeCell ref="N8:T13"/>
    <mergeCell ref="N18:T18"/>
    <mergeCell ref="V16:X22"/>
    <mergeCell ref="A5:A17"/>
    <mergeCell ref="C6:D7"/>
    <mergeCell ref="A35:A49"/>
    <mergeCell ref="H12:I12"/>
    <mergeCell ref="L35:M40"/>
    <mergeCell ref="L41:M45"/>
    <mergeCell ref="D50:F50"/>
    <mergeCell ref="L58:Q58"/>
    <mergeCell ref="H51:I51"/>
    <mergeCell ref="L46:M49"/>
    <mergeCell ref="I59:K59"/>
    <mergeCell ref="F59:H59"/>
    <mergeCell ref="F58:K58"/>
    <mergeCell ref="D44:F45"/>
    <mergeCell ref="N50:T56"/>
    <mergeCell ref="L60:N60"/>
    <mergeCell ref="O59:Q59"/>
    <mergeCell ref="L59:N59"/>
    <mergeCell ref="O60:Q60"/>
    <mergeCell ref="R58:T60"/>
    <mergeCell ref="V29:X32"/>
    <mergeCell ref="N35:T40"/>
    <mergeCell ref="N41:T45"/>
    <mergeCell ref="N46:T49"/>
    <mergeCell ref="F60:H60"/>
    <mergeCell ref="Q73:T73"/>
    <mergeCell ref="F70:T70"/>
    <mergeCell ref="R61:T61"/>
    <mergeCell ref="R67:T69"/>
    <mergeCell ref="I60:K60"/>
  </mergeCells>
  <conditionalFormatting sqref="S72">
    <cfRule type="expression" priority="13" dxfId="0" stopIfTrue="1">
      <formula>R$72=T$72</formula>
    </cfRule>
  </conditionalFormatting>
  <conditionalFormatting sqref="H68:I68 K68:L68 F68 N68:O68 Q68">
    <cfRule type="expression" priority="14" dxfId="26" stopIfTrue="1">
      <formula>AND($H$46=0,$I$46=0)</formula>
    </cfRule>
  </conditionalFormatting>
  <conditionalFormatting sqref="G69">
    <cfRule type="expression" priority="15" dxfId="26" stopIfTrue="1">
      <formula>$F$69=$H$69</formula>
    </cfRule>
  </conditionalFormatting>
  <conditionalFormatting sqref="J69">
    <cfRule type="expression" priority="16" dxfId="26" stopIfTrue="1">
      <formula>$I$69=$K$69</formula>
    </cfRule>
  </conditionalFormatting>
  <conditionalFormatting sqref="M69">
    <cfRule type="expression" priority="17" dxfId="26" stopIfTrue="1">
      <formula>$L$69=$N$69</formula>
    </cfRule>
  </conditionalFormatting>
  <conditionalFormatting sqref="P69">
    <cfRule type="expression" priority="18" dxfId="26" stopIfTrue="1">
      <formula>$O$69=$Q$69</formula>
    </cfRule>
  </conditionalFormatting>
  <conditionalFormatting sqref="J63">
    <cfRule type="expression" priority="19" dxfId="0" stopIfTrue="1">
      <formula>$I$63=$K$63</formula>
    </cfRule>
  </conditionalFormatting>
  <conditionalFormatting sqref="G63">
    <cfRule type="expression" priority="20" dxfId="0" stopIfTrue="1">
      <formula>$F$63=$H$63</formula>
    </cfRule>
  </conditionalFormatting>
  <conditionalFormatting sqref="P63">
    <cfRule type="expression" priority="21" dxfId="0" stopIfTrue="1">
      <formula>$O$63=$Q$63</formula>
    </cfRule>
  </conditionalFormatting>
  <conditionalFormatting sqref="S63">
    <cfRule type="expression" priority="22" dxfId="0" stopIfTrue="1">
      <formula>$R$63=$T$63</formula>
    </cfRule>
  </conditionalFormatting>
  <conditionalFormatting sqref="M63">
    <cfRule type="expression" priority="23" dxfId="0" stopIfTrue="1">
      <formula>$L$63=$N$63</formula>
    </cfRule>
  </conditionalFormatting>
  <conditionalFormatting sqref="G65">
    <cfRule type="expression" priority="27" dxfId="0" stopIfTrue="1">
      <formula>eginf=0</formula>
    </cfRule>
  </conditionalFormatting>
  <conditionalFormatting sqref="G66">
    <cfRule type="expression" priority="28" dxfId="0" stopIfTrue="1">
      <formula>$F$66=$H$66</formula>
    </cfRule>
  </conditionalFormatting>
  <conditionalFormatting sqref="J65">
    <cfRule type="expression" priority="29" dxfId="0" stopIfTrue="1">
      <formula>cginf=0</formula>
    </cfRule>
  </conditionalFormatting>
  <conditionalFormatting sqref="J66">
    <cfRule type="expression" priority="30" dxfId="0" stopIfTrue="1">
      <formula>$I$66=$K$66</formula>
    </cfRule>
  </conditionalFormatting>
  <conditionalFormatting sqref="M66">
    <cfRule type="expression" priority="31" dxfId="0" stopIfTrue="1">
      <formula>$L$66=$N$66</formula>
    </cfRule>
  </conditionalFormatting>
  <conditionalFormatting sqref="P66">
    <cfRule type="expression" priority="32" dxfId="0" stopIfTrue="1">
      <formula>$O$66=$Q$66</formula>
    </cfRule>
  </conditionalFormatting>
  <conditionalFormatting sqref="S66">
    <cfRule type="expression" priority="33" dxfId="0" stopIfTrue="1">
      <formula>$R$66=$T$66</formula>
    </cfRule>
  </conditionalFormatting>
  <conditionalFormatting sqref="I69 K69">
    <cfRule type="cellIs" priority="34" dxfId="10" operator="equal" stopIfTrue="1">
      <formula>mcg</formula>
    </cfRule>
  </conditionalFormatting>
  <conditionalFormatting sqref="F69 H69:I69">
    <cfRule type="cellIs" priority="35" dxfId="10" operator="equal" stopIfTrue="1">
      <formula>meg</formula>
    </cfRule>
  </conditionalFormatting>
  <conditionalFormatting sqref="N69 L69">
    <cfRule type="cellIs" priority="36" dxfId="10" operator="equal" stopIfTrue="1">
      <formula>rm</formula>
    </cfRule>
  </conditionalFormatting>
  <conditionalFormatting sqref="O69 Q69">
    <cfRule type="cellIs" priority="37" dxfId="10" operator="equal" stopIfTrue="1">
      <formula>md</formula>
    </cfRule>
  </conditionalFormatting>
  <conditionalFormatting sqref="H48">
    <cfRule type="expression" priority="38" dxfId="9" stopIfTrue="1">
      <formula>AND($H$48=0,$I$48=0)</formula>
    </cfRule>
  </conditionalFormatting>
  <conditionalFormatting sqref="I48">
    <cfRule type="expression" priority="39" dxfId="8" stopIfTrue="1">
      <formula>AND($H$48=0,$I$48=0)</formula>
    </cfRule>
  </conditionalFormatting>
  <conditionalFormatting sqref="F63 H63">
    <cfRule type="cellIs" priority="59" dxfId="7" operator="equal" stopIfTrue="1">
      <formula>$G$62</formula>
    </cfRule>
  </conditionalFormatting>
  <conditionalFormatting sqref="H51:I51 H53:I53">
    <cfRule type="expression" priority="3" dxfId="38" stopIfTrue="1">
      <formula>(type="proportion")</formula>
    </cfRule>
  </conditionalFormatting>
  <conditionalFormatting sqref="H33">
    <cfRule type="expression" priority="2" dxfId="36" stopIfTrue="1">
      <formula>$H$22=""</formula>
    </cfRule>
  </conditionalFormatting>
  <conditionalFormatting sqref="I33">
    <cfRule type="expression" priority="1" dxfId="36" stopIfTrue="1">
      <formula>$I$22=""</formula>
    </cfRule>
  </conditionalFormatting>
  <conditionalFormatting sqref="P72">
    <cfRule type="expression" priority="88" dxfId="0" stopIfTrue="1">
      <formula>O$73=Q$73</formula>
    </cfRule>
  </conditionalFormatting>
  <conditionalFormatting sqref="M72">
    <cfRule type="expression" priority="89" dxfId="0" stopIfTrue="1">
      <formula>$L$73=$N$73</formula>
    </cfRule>
  </conditionalFormatting>
  <conditionalFormatting sqref="J72">
    <cfRule type="expression" priority="90" dxfId="0" stopIfTrue="1">
      <formula>$I$73=$K$73</formula>
    </cfRule>
  </conditionalFormatting>
  <conditionalFormatting sqref="G72">
    <cfRule type="expression" priority="91" dxfId="0" stopIfTrue="1">
      <formula>$F$73=$H$73</formula>
    </cfRule>
  </conditionalFormatting>
  <dataValidations count="48">
    <dataValidation type="textLength" allowBlank="1" showInputMessage="1" showErrorMessage="1" sqref="I54">
      <formula1>1</formula1>
      <formula2>12</formula2>
    </dataValidation>
    <dataValidation type="textLength" allowBlank="1" showInputMessage="1" showErrorMessage="1" sqref="L5:M7">
      <formula1>10</formula1>
      <formula2>800</formula2>
    </dataValidation>
    <dataValidation allowBlank="1" showInputMessage="1" showErrorMessage="1" promptTitle="評価者は誰か？" prompt="研究報告を評価したのは誰か。イニシャルまたは独自のIDを入力すること。" sqref="D4:E4"/>
    <dataValidation allowBlank="1" showInputMessage="1" showErrorMessage="1" promptTitle="いつ評価されたのか？" prompt="この研究報告はいつ評価されたのか。" sqref="H4:I4"/>
    <dataValidation allowBlank="1" showInputMessage="1" showErrorMessage="1" promptTitle="文献の詳細" prompt="主著者、雑誌名、および出版年などといった研究の文献に関する詳細を簡単に入力すること。&#10;Page_1の「選択したエビデンス」にて、文献の完全な引用をつけること。" sqref="L4:T4"/>
    <dataValidation type="whole" operator="greaterThan" allowBlank="1" showInputMessage="1" showErrorMessage="1" promptTitle="参加者集団" prompt="研究に組み込まれた参加者の合計人数を入力すること。" sqref="H12:I12">
      <formula1>20</formula1>
    </dataValidation>
    <dataValidation type="whole" operator="notEqual" allowBlank="1" showInputMessage="1" showErrorMessage="1" promptTitle="対照群" prompt="実際に介入を受けたか、フォローアップを完了したかにかかわらず、対照群に割付けられた人数を入力する。" sqref="I22">
      <formula1>0</formula1>
    </dataValidation>
    <dataValidation type="whole" operator="notEqual" allowBlank="1" showInputMessage="1" showErrorMessage="1" promptTitle="曝露群" prompt="実際に介入を受けたか、フォローアップを完了したかにかかわらず、曝露群に割付けられた人数を入力する。" sqref="H22">
      <formula1>0</formula1>
    </dataValidation>
    <dataValidation type="whole" allowBlank="1" showInputMessage="1" showErrorMessage="1" promptTitle="介入前の脱落" prompt="曝露群に割付けられた人のうち、介入前に脱落した人数をここに入力すること。" sqref="H25">
      <formula1>0</formula1>
      <formula2>H10</formula2>
    </dataValidation>
    <dataValidation type="whole" allowBlank="1" showInputMessage="1" showErrorMessage="1" promptTitle="介入前の脱落" prompt="対照群に割付けられた人のうち、介入前に脱落した人数をここに入力すること。" sqref="I25">
      <formula1>0</formula1>
      <formula2>I22</formula2>
    </dataValidation>
    <dataValidation type="whole" allowBlank="1" showInputMessage="1" showErrorMessage="1" promptTitle="フォローアップの完了" prompt="曝露群に割付けられ、実際に介入を受けて(一部または全部)、フォローアップを完了した人の数を入力すること。&#10;&#10;分母として対照群の人時が提供されている場合はここにその数値を入力し、時間(以下参照)を1.0に設定すること。" sqref="H28">
      <formula1>0</formula1>
      <formula2>H10</formula2>
    </dataValidation>
    <dataValidation type="whole" allowBlank="1" showInputMessage="1" showErrorMessage="1" promptTitle="介入中/介入後の脱落" prompt="曝露群に割付けられ、実際に介入を受けたが、フォローアップから脱落してしまった人の数を入力すること。" sqref="H31">
      <formula1>0</formula1>
      <formula2>H10</formula2>
    </dataValidation>
    <dataValidation type="whole" allowBlank="1" showInputMessage="1" showErrorMessage="1" promptTitle="介入中/介入後の脱落" prompt="対照群に割付けられ、実際に介入を受けたが、フォローアップから脱落してしまった人の数を入力すること。&#10;" sqref="I31">
      <formula1>0</formula1>
      <formula2>H10</formula2>
    </dataValidation>
    <dataValidation allowBlank="1" showInputMessage="1" showErrorMessage="1" promptTitle="どのアウトカムか。" prompt="どのカテゴリカル・アウトカムのためにデータを入力しているのかを入力すること。" sqref="D36:F37"/>
    <dataValidation allowBlank="1" showInputMessage="1" showErrorMessage="1" promptTitle="どのアウトカムか。" prompt="どの連続アウトカムのためにデータを入力しているのかを入力すること。" sqref="D44:F45"/>
    <dataValidation type="whole" allowBlank="1" showInputMessage="1" showErrorMessage="1" promptTitle="アウトカムがない参加者" prompt="入力は任意とする。計算の対象とはならない。" sqref="H41">
      <formula1>0</formula1>
      <formula2>egf</formula2>
    </dataValidation>
    <dataValidation allowBlank="1" showInputMessage="1" showErrorMessage="1" promptTitle="アウトカムがない参加者" prompt="入力は任意とする。計算の対象とはならない。" sqref="I41"/>
    <dataValidation type="whole" allowBlank="1" showInputMessage="1" showErrorMessage="1" promptTitle="アウトカムを有する参加者" prompt="対照群のうち、対象アウトカムを有する参加者の数を入力すること。&#10;&#10;この数がフォローアップが完了した人数を超えてはならない。" sqref="I38">
      <formula1>0</formula1>
      <formula2>I28</formula2>
    </dataValidation>
    <dataValidation type="whole" allowBlank="1" showInputMessage="1" showErrorMessage="1" promptTitle="アウトカムを有する参加者" prompt="曝露群のうち、対象アウトカムを有する参加者の数を入力すること。&#10;&#10;この数がフォローアップが完了した人数を超えてはならない。" sqref="H38">
      <formula1>0</formula1>
      <formula2>H28</formula2>
    </dataValidation>
    <dataValidation type="decimal" allowBlank="1" showInputMessage="1" showErrorMessage="1" promptTitle="標準誤差" prompt="ここに標準誤差 (SE) を入力するか、またはこの上の行に標準偏差 (SD) を入力すること。" sqref="H48:I48">
      <formula1>-500000</formula1>
      <formula2>500000</formula2>
    </dataValidation>
    <dataValidation type="decimal" allowBlank="1" showInputMessage="1" showErrorMessage="1" promptTitle="標準偏差" prompt="ここに標準偏差 (SD) を入力するか、またはこの下の行に標準誤差 (SE) を入力すること。" sqref="H47:I47">
      <formula1>-500000</formula1>
      <formula2>500000</formula2>
    </dataValidation>
    <dataValidation type="decimal" allowBlank="1" showInputMessage="1" showErrorMessage="1" promptTitle="平均値" prompt="対照群のアウトカム指標の平均値を入力すること。" sqref="I46">
      <formula1>-500000</formula1>
      <formula2>500000</formula2>
    </dataValidation>
    <dataValidation type="decimal" allowBlank="1" showInputMessage="1" showErrorMessage="1" promptTitle="平均値" prompt="曝露群のアウトカム指標の平均値を入力すること。" sqref="H46">
      <formula1>-500000</formula1>
      <formula2>500000</formula2>
    </dataValidation>
    <dataValidation type="list" allowBlank="1" showInputMessage="1" showErrorMessage="1" promptTitle="ドロップダウンリストから選択する。" prompt="率か？それとも割合か？&#10;ダブルクリックして、ドロップダウンリストから率または割合を選択すること。&#10;発生率の場合は率、リスクまたは有病割合の場合は割合を使用すること。&#10;&#10;率を評価する場合、EG および CB に対し、時間の単位および平均的なフォローアップ期間を入力すること。" sqref="D50:F50">
      <formula1>"rate, proportion"</formula1>
    </dataValidation>
    <dataValidation type="textLength" allowBlank="1" showInputMessage="1" showErrorMessage="1" promptTitle="時間の単位" prompt="使用した時間の単位 (年、月、日) を入力すること。&#10;&#10;どれも該当しない場合は (率ではない場合)、はブランクのままにしておくこと。" sqref="H51:I51">
      <formula1>1</formula1>
      <formula2>20</formula2>
    </dataValidation>
    <dataValidation allowBlank="1" showInputMessage="1" showErrorMessage="1" promptTitle="CG におけるフローアップ期間または空白" prompt="I率を求めたい場合は(発生率研究などにおいて)対照群の平均的フォローアップ期間を、表示されている時間の単位で示すこと。&#10;&#10;割合を求めたい場合は(リスクまたは有病割合など)空白にしておくこと。" sqref="I53"/>
    <dataValidation allowBlank="1" showInputMessage="1" showErrorMessage="1" promptTitle="EG におけるフローアップ期間または空白" prompt="率を求めたい場合は(発生率研究などにおいて)曝露群の平均的フォローアップ期間を、表示されている時間の単位で示すこと。&#10;&#10;割合を求めたい場合は(リスクまたは有病割合など)空白にしておくこと。" sqref="H53"/>
    <dataValidation allowBlank="1" showInputMessage="1" showErrorMessage="1" promptTitle="報告された主な結果" prompt="報告されている主要なアウトカム、研究員が採択した解析手法(ロジスティック回帰または生存率分析)について説明すること。また、それらのアウトカムに対し、他の変数(年齢および性別、施設、またはある特定の交絡など)を考慮した調整が実施されているかどうかわかる場合には、その旨を述べること。" sqref="F70:T70"/>
    <dataValidation allowBlank="1" showInputMessage="1" showErrorMessage="1" promptTitle="報告されている NNT" prompt="報告されているNNTを入力すること。" sqref="S71"/>
    <dataValidation allowBlank="1" showInputMessage="1" showErrorMessage="1" promptTitle="報告されている絶対効果" prompt="報告されている絶対効果を入力すること。" sqref="P71"/>
    <dataValidation allowBlank="1" showInputMessage="1" showErrorMessage="1" promptTitle="報告されている相対効果" prompt="報告されている相対効果を入力すること。" sqref="M71"/>
    <dataValidation allowBlank="1" showInputMessage="1" showErrorMessage="1" promptTitle="報告されている発現" prompt="対照群について報告されている発現を入力すること。" sqref="J71"/>
    <dataValidation allowBlank="1" showInputMessage="1" showErrorMessage="1" promptTitle="上限信頼限界" prompt="上限信頼限界を入力すること。" sqref="H72 K72 N72 Q72 T72"/>
    <dataValidation allowBlank="1" showInputMessage="1" showErrorMessage="1" promptTitle="下限信頼限界" prompt="下限信頼限界を入力すること。" sqref="F72 I72 L72 O72 R72"/>
    <dataValidation allowBlank="1" showInputMessage="1" showErrorMessage="1" promptTitle="報告されている発生" prompt="曝露群について報告されている発現を入力すること。" sqref="G71"/>
    <dataValidation type="textLength" allowBlank="1" showInputMessage="1" showErrorMessage="1" promptTitle="セッティング" prompt="適格者の所属するセッティングまたは場所はどこか。たとえば国、都市/郊外/病院/コミュニティなどを入力しよう。" sqref="N5:T7">
      <formula1>1</formula1>
      <formula2>500</formula2>
    </dataValidation>
    <dataValidation type="textLength" allowBlank="1" showInputMessage="1" showErrorMessage="1" promptTitle="適格集団" prompt="適格者の選出方法について説明すること。&#10;出生届、メディア広告、クラス名簿などといった、サンプリングのための枠組みを使用したか。募集や、適格性の評価を行ったのは誰か。&#10;主な適格基準 (組み入れ基準および除外基準) を列挙してみよう。" sqref="N8:T13">
      <formula1>1</formula1>
      <formula2>900</formula2>
    </dataValidation>
    <dataValidation type="textLength" allowBlank="1" showInputMessage="1" showErrorMessage="1" promptTitle="参加者集団" prompt="適格集団の中からどうやって参加者を選出したか。連続した症例か、それとも無作為に選出されたサンプルだろうか。&#10;また、適格者のうち研究に参加したのは何割か。" sqref="N14:T17">
      <formula1>1</formula1>
      <formula2>700</formula2>
    </dataValidation>
    <dataValidation type="textLength" allowBlank="1" showInputMessage="1" showErrorMessage="1" promptTitle="対照群" prompt="対照群に与えられた介入について説明すること。治療について定義し、いつ、どのように、だれによって投与されたのかを説明しよう。" sqref="N28:T34">
      <formula1>1</formula1>
      <formula2>400</formula2>
    </dataValidation>
    <dataValidation allowBlank="1" showInputMessage="1" showErrorMessage="1" promptTitle="割り付け方法" prompt="たとえば、単純ランダム化、クラスターランダム化、または症例シリーズなどといったように、曝露群および対照群への割り付け方法について説明しよう。ランダム化の場合、割り付けを把握していたのは誰か。" sqref="N19:T20"/>
    <dataValidation allowBlank="1" showInputMessage="1" showErrorMessage="1" promptTitle="割り付け方法" prompt="「ランダム化」または「非ランダム化」のいずれかを削除すること。" sqref="N18:T18"/>
    <dataValidation type="textLength" allowBlank="1" showInputMessage="1" showErrorMessage="1" promptTitle="曝露介入" prompt="研究対象となった介入について説明すること。治療について定義し、いつ、どのように、だれによって投与されたのか説明しよう。" sqref="N21:T27">
      <formula1>1</formula1>
      <formula2>600</formula2>
    </dataValidation>
    <dataValidation type="textLength" allowBlank="1" showInputMessage="1" showErrorMessage="1" promptTitle="アウトカム" prompt="セカンダリアウトカムは何か。&#10;&#10;いつ、どのように、誰によって評価されたか。" sqref="N41:T45">
      <formula1>1</formula1>
      <formula2>800</formula2>
    </dataValidation>
    <dataValidation allowBlank="1" showInputMessage="1" showErrorMessage="1" promptTitle="アウトカム" prompt="有害アウトカムは何か。&#10;&#10;いつ、どのように、誰によって評価されたのか。" sqref="N46:T49"/>
    <dataValidation type="textLength" allowBlank="1" showInputMessage="1" showErrorMessage="1" promptTitle="研究の時期および期間" prompt="アウトカムが一度きり、つまりある 1時点でのみ測定された場合、それは曝露群/対照群への割付けを起点にしていつか。&#10;&#10;アウトカムがある一定期間にわたって測定された場合、それは曝露群/対照群への割付け後のどの期間のことか。" sqref="N50:T56">
      <formula1>1</formula1>
      <formula2>500</formula2>
    </dataValidation>
    <dataValidation type="textLength" allowBlank="1" showInputMessage="1" showErrorMessage="1" promptTitle="アウトカム" prompt="プライマリアウトカムは何か。&#10;&#10;いつ、どのように、誰によって評価されたのか。" sqref="N35:T40">
      <formula1>1</formula1>
      <formula2>800</formula2>
    </dataValidation>
    <dataValidation allowBlank="1" showInputMessage="1" showErrorMessage="1" promptTitle="・・・あたりの発現を報告する。" prompt="x 名あたり、x 人年あたり (100、1,000、10,000など) などといったように、報告のための適切な数 を入力すること。&#10;何も入力しなかった場合、参加者 1名あたりの結果が表示される。&#10;&#10;パーセンテージの場合、100 を選択すること。" sqref="H55"/>
    <dataValidation type="whole" allowBlank="1" showInputMessage="1" showErrorMessage="1" promptTitle="フォローアップの完了" prompt="対照群に割付けられ、実際に介入を受けて(一部または全部)、フォローアップを完了した人の数を入力すること。&#10;&#10;分母として対照群の人時が提供されている場合はここにその数値を入力し、時間(以下参照) を1.0に設定すること。" sqref="I28">
      <formula1>0</formula1>
      <formula2>I10</formula2>
    </dataValidation>
  </dataValidations>
  <hyperlinks>
    <hyperlink ref="Q73" r:id="rId1" display="rt.jackson@auckland.ac.nz"/>
  </hyperlinks>
  <printOptions horizontalCentered="1"/>
  <pageMargins left="0.393700787401575" right="0.393700787401575" top="0.393700787401575" bottom="0.63" header="0.078740157480315" footer="0.36"/>
  <pageSetup fitToHeight="1" fitToWidth="1" horizontalDpi="600" verticalDpi="600" orientation="portrait" paperSize="9" scale="75" r:id="rId5"/>
  <headerFooter alignWithMargins="0">
    <oddFooter xml:space="preserve">&amp;L&amp;8&amp;F, &amp;A
&amp;D&amp;R&amp;8Downloadable from  www.epiq.co.nz
Copyright © 2004 Rod Jackson, University of Auckland </oddFooter>
  </headerFooter>
  <drawing r:id="rId4"/>
  <legacyDrawing r:id="rId3"/>
</worksheet>
</file>

<file path=xl/worksheets/sheet4.xml><?xml version="1.0" encoding="utf-8"?>
<worksheet xmlns="http://schemas.openxmlformats.org/spreadsheetml/2006/main" xmlns:r="http://schemas.openxmlformats.org/officeDocument/2006/relationships">
  <sheetPr codeName="Sheet11">
    <pageSetUpPr fitToPage="1"/>
  </sheetPr>
  <dimension ref="A1:AB82"/>
  <sheetViews>
    <sheetView showGridLines="0" zoomScalePageLayoutView="0" workbookViewId="0" topLeftCell="A4">
      <selection activeCell="N21" sqref="N21:T27"/>
    </sheetView>
  </sheetViews>
  <sheetFormatPr defaultColWidth="9.28125" defaultRowHeight="12.75"/>
  <cols>
    <col min="1" max="1" width="3.7109375" style="2" customWidth="1"/>
    <col min="2" max="2" width="2.28125" style="2" customWidth="1"/>
    <col min="3" max="3" width="14.421875" style="2" customWidth="1"/>
    <col min="4" max="4" width="8.7109375" style="2" customWidth="1"/>
    <col min="5" max="5" width="1.421875" style="2" customWidth="1"/>
    <col min="6" max="10" width="5.7109375" style="2" customWidth="1"/>
    <col min="11" max="11" width="7.00390625" style="2" customWidth="1"/>
    <col min="12" max="17" width="6.00390625" style="2" customWidth="1"/>
    <col min="18" max="20" width="5.421875" style="2" customWidth="1"/>
    <col min="21" max="21" width="1.421875" style="2" customWidth="1"/>
    <col min="22" max="22" width="12.7109375" style="2" customWidth="1"/>
    <col min="23" max="24" width="12.421875" style="2" bestFit="1" customWidth="1"/>
    <col min="25" max="16384" width="9.28125" style="2" customWidth="1"/>
  </cols>
  <sheetData>
    <row r="1" spans="1:20" ht="18.75" customHeight="1">
      <c r="A1" s="115"/>
      <c r="B1" s="116"/>
      <c r="C1" s="116"/>
      <c r="D1" s="116"/>
      <c r="E1" s="116"/>
      <c r="F1" s="116"/>
      <c r="G1" s="116"/>
      <c r="H1" s="116"/>
      <c r="I1" s="116"/>
      <c r="J1" s="400" t="s">
        <v>135</v>
      </c>
      <c r="K1" s="116"/>
      <c r="L1" s="116"/>
      <c r="M1" s="116"/>
      <c r="N1" s="116"/>
      <c r="O1" s="116"/>
      <c r="P1" s="116"/>
      <c r="Q1" s="116"/>
      <c r="R1" s="116"/>
      <c r="S1" s="116"/>
      <c r="T1" s="117"/>
    </row>
    <row r="2" spans="1:28" ht="18.75" customHeight="1">
      <c r="A2" s="369" t="s">
        <v>36</v>
      </c>
      <c r="B2" s="317"/>
      <c r="C2" s="317"/>
      <c r="D2" s="317"/>
      <c r="E2" s="317"/>
      <c r="F2" s="317"/>
      <c r="G2" s="317"/>
      <c r="H2" s="317"/>
      <c r="I2" s="317"/>
      <c r="J2" s="317"/>
      <c r="K2" s="317"/>
      <c r="L2" s="317"/>
      <c r="M2" s="317"/>
      <c r="N2" s="317"/>
      <c r="O2" s="317"/>
      <c r="P2" s="317"/>
      <c r="Q2" s="317"/>
      <c r="R2" s="317"/>
      <c r="S2" s="317"/>
      <c r="T2" s="318"/>
      <c r="U2" s="10"/>
      <c r="V2" s="65"/>
      <c r="W2" s="65"/>
      <c r="X2" s="65"/>
      <c r="Y2" s="65"/>
      <c r="Z2" s="65"/>
      <c r="AA2" s="65"/>
      <c r="AB2" s="65"/>
    </row>
    <row r="3" spans="1:28" ht="18.75" customHeight="1">
      <c r="A3" s="319"/>
      <c r="B3" s="320" t="s">
        <v>34</v>
      </c>
      <c r="C3" s="320"/>
      <c r="D3" s="320"/>
      <c r="E3" s="320"/>
      <c r="F3" s="320"/>
      <c r="G3" s="320"/>
      <c r="H3" s="320"/>
      <c r="I3" s="320"/>
      <c r="J3" s="320"/>
      <c r="K3" s="320"/>
      <c r="L3" s="320"/>
      <c r="M3" s="320"/>
      <c r="N3" s="320"/>
      <c r="O3" s="320"/>
      <c r="P3" s="320"/>
      <c r="Q3" s="320"/>
      <c r="R3" s="320"/>
      <c r="S3" s="320"/>
      <c r="T3" s="321"/>
      <c r="U3" s="10"/>
      <c r="V3" s="65"/>
      <c r="W3" s="65"/>
      <c r="X3" s="65"/>
      <c r="Y3" s="65"/>
      <c r="Z3" s="65"/>
      <c r="AA3" s="65"/>
      <c r="AB3" s="65"/>
    </row>
    <row r="4" spans="1:28" s="74" customFormat="1" ht="27" customHeight="1">
      <c r="A4" s="119"/>
      <c r="B4" s="673" t="s">
        <v>192</v>
      </c>
      <c r="C4" s="674"/>
      <c r="D4" s="480"/>
      <c r="E4" s="479"/>
      <c r="F4" s="675" t="s">
        <v>193</v>
      </c>
      <c r="G4" s="674"/>
      <c r="H4" s="676"/>
      <c r="I4" s="677"/>
      <c r="J4" s="675" t="s">
        <v>194</v>
      </c>
      <c r="K4" s="674"/>
      <c r="L4" s="704"/>
      <c r="M4" s="705"/>
      <c r="N4" s="705"/>
      <c r="O4" s="705"/>
      <c r="P4" s="705"/>
      <c r="Q4" s="705"/>
      <c r="R4" s="705"/>
      <c r="S4" s="705"/>
      <c r="T4" s="514"/>
      <c r="U4" s="73"/>
      <c r="V4" s="65"/>
      <c r="W4" s="65"/>
      <c r="X4" s="65"/>
      <c r="Y4" s="65"/>
      <c r="Z4" s="65"/>
      <c r="AA4" s="65"/>
      <c r="AB4" s="65"/>
    </row>
    <row r="5" spans="1:28" ht="17.25" customHeight="1">
      <c r="A5" s="602" t="s">
        <v>104</v>
      </c>
      <c r="B5" s="157"/>
      <c r="C5" s="147"/>
      <c r="D5" s="372"/>
      <c r="E5" s="18"/>
      <c r="F5" s="40" t="s">
        <v>84</v>
      </c>
      <c r="G5" s="18"/>
      <c r="H5" s="18"/>
      <c r="I5" s="18"/>
      <c r="J5" s="373"/>
      <c r="K5" s="373"/>
      <c r="L5" s="706" t="s">
        <v>185</v>
      </c>
      <c r="M5" s="707"/>
      <c r="N5" s="664" t="s">
        <v>279</v>
      </c>
      <c r="O5" s="665"/>
      <c r="P5" s="665"/>
      <c r="Q5" s="665"/>
      <c r="R5" s="665"/>
      <c r="S5" s="665"/>
      <c r="T5" s="666"/>
      <c r="U5" s="10"/>
      <c r="V5" s="65"/>
      <c r="W5" s="65"/>
      <c r="X5" s="65"/>
      <c r="Y5" s="65"/>
      <c r="Z5" s="65"/>
      <c r="AA5" s="65"/>
      <c r="AB5" s="65"/>
    </row>
    <row r="6" spans="1:28" ht="20.25" customHeight="1">
      <c r="A6" s="603"/>
      <c r="B6" s="159"/>
      <c r="C6" s="605" t="s">
        <v>179</v>
      </c>
      <c r="D6" s="606"/>
      <c r="E6" s="40"/>
      <c r="G6" s="703" t="s">
        <v>45</v>
      </c>
      <c r="H6" s="703"/>
      <c r="I6" s="703"/>
      <c r="J6" s="703"/>
      <c r="L6" s="638"/>
      <c r="M6" s="637"/>
      <c r="N6" s="681"/>
      <c r="O6" s="681"/>
      <c r="P6" s="681"/>
      <c r="Q6" s="681"/>
      <c r="R6" s="681"/>
      <c r="S6" s="681"/>
      <c r="T6" s="682"/>
      <c r="U6" s="10"/>
      <c r="V6" s="65"/>
      <c r="W6" s="65"/>
      <c r="X6" s="65"/>
      <c r="Y6" s="65"/>
      <c r="Z6" s="65"/>
      <c r="AA6" s="65"/>
      <c r="AB6" s="65"/>
    </row>
    <row r="7" spans="1:28" ht="9.75" customHeight="1">
      <c r="A7" s="603"/>
      <c r="B7" s="159"/>
      <c r="C7" s="606"/>
      <c r="D7" s="606"/>
      <c r="E7" s="40"/>
      <c r="F7" s="40"/>
      <c r="L7" s="638"/>
      <c r="M7" s="637"/>
      <c r="N7" s="681"/>
      <c r="O7" s="681"/>
      <c r="P7" s="681"/>
      <c r="Q7" s="681"/>
      <c r="R7" s="681"/>
      <c r="S7" s="681"/>
      <c r="T7" s="682"/>
      <c r="U7" s="10"/>
      <c r="V7" s="65"/>
      <c r="W7" s="65"/>
      <c r="X7" s="65"/>
      <c r="Y7" s="65"/>
      <c r="Z7" s="65"/>
      <c r="AA7" s="65"/>
      <c r="AB7" s="65"/>
    </row>
    <row r="8" spans="1:28" ht="12.75" customHeight="1" thickBot="1">
      <c r="A8" s="603"/>
      <c r="B8" s="159"/>
      <c r="C8" s="159"/>
      <c r="D8" s="159"/>
      <c r="E8" s="40"/>
      <c r="F8" s="40"/>
      <c r="G8" s="708" t="s">
        <v>46</v>
      </c>
      <c r="H8" s="708"/>
      <c r="I8" s="708"/>
      <c r="J8" s="708"/>
      <c r="L8" s="638" t="s">
        <v>242</v>
      </c>
      <c r="M8" s="637"/>
      <c r="N8" s="633" t="s">
        <v>272</v>
      </c>
      <c r="O8" s="634"/>
      <c r="P8" s="634"/>
      <c r="Q8" s="634"/>
      <c r="R8" s="634"/>
      <c r="S8" s="634"/>
      <c r="T8" s="635"/>
      <c r="U8" s="10"/>
      <c r="Y8" s="65"/>
      <c r="Z8" s="65"/>
      <c r="AA8" s="65"/>
      <c r="AB8" s="65"/>
    </row>
    <row r="9" spans="1:28" ht="12.75" customHeight="1">
      <c r="A9" s="603"/>
      <c r="B9" s="374"/>
      <c r="C9" s="159"/>
      <c r="D9" s="159"/>
      <c r="E9" s="40"/>
      <c r="F9" s="40"/>
      <c r="G9" s="701"/>
      <c r="H9" s="709"/>
      <c r="I9" s="709"/>
      <c r="J9" s="709"/>
      <c r="L9" s="638"/>
      <c r="M9" s="637"/>
      <c r="N9" s="634"/>
      <c r="O9" s="634"/>
      <c r="P9" s="634"/>
      <c r="Q9" s="634"/>
      <c r="R9" s="634"/>
      <c r="S9" s="634"/>
      <c r="T9" s="635"/>
      <c r="U9" s="3"/>
      <c r="V9" s="370" t="s">
        <v>197</v>
      </c>
      <c r="W9" s="177"/>
      <c r="X9" s="178"/>
      <c r="Y9" s="65"/>
      <c r="Z9" s="65"/>
      <c r="AA9" s="65"/>
      <c r="AB9" s="65"/>
    </row>
    <row r="10" spans="1:28" ht="12.75" customHeight="1">
      <c r="A10" s="603"/>
      <c r="B10" s="159"/>
      <c r="C10" s="159"/>
      <c r="D10" s="159"/>
      <c r="E10" s="40"/>
      <c r="F10" s="40"/>
      <c r="H10" s="367" t="s">
        <v>47</v>
      </c>
      <c r="I10" s="316"/>
      <c r="J10" s="4"/>
      <c r="L10" s="638"/>
      <c r="M10" s="637"/>
      <c r="N10" s="634"/>
      <c r="O10" s="634"/>
      <c r="P10" s="634"/>
      <c r="Q10" s="634"/>
      <c r="R10" s="634"/>
      <c r="S10" s="634"/>
      <c r="T10" s="635"/>
      <c r="U10" s="3"/>
      <c r="V10" s="622" t="s">
        <v>198</v>
      </c>
      <c r="W10" s="623"/>
      <c r="X10" s="624"/>
      <c r="Y10" s="65"/>
      <c r="Z10" s="65"/>
      <c r="AA10" s="65"/>
      <c r="AB10" s="65"/>
    </row>
    <row r="11" spans="1:28" ht="14.25" customHeight="1">
      <c r="A11" s="603"/>
      <c r="B11" s="374"/>
      <c r="C11" s="159"/>
      <c r="D11" s="159"/>
      <c r="E11" s="375"/>
      <c r="F11" s="375"/>
      <c r="H11" s="368" t="s">
        <v>48</v>
      </c>
      <c r="I11" s="315"/>
      <c r="J11" s="4"/>
      <c r="L11" s="638"/>
      <c r="M11" s="637"/>
      <c r="N11" s="634"/>
      <c r="O11" s="634"/>
      <c r="P11" s="634"/>
      <c r="Q11" s="634"/>
      <c r="R11" s="634"/>
      <c r="S11" s="634"/>
      <c r="T11" s="635"/>
      <c r="U11" s="3"/>
      <c r="V11" s="625"/>
      <c r="W11" s="623"/>
      <c r="X11" s="624"/>
      <c r="Y11" s="65"/>
      <c r="Z11" s="65"/>
      <c r="AA11" s="65"/>
      <c r="AB11" s="65"/>
    </row>
    <row r="12" spans="1:28" ht="12.75" customHeight="1">
      <c r="A12" s="603"/>
      <c r="B12" s="374"/>
      <c r="C12" s="374"/>
      <c r="D12" s="374"/>
      <c r="E12" s="144"/>
      <c r="F12" s="144"/>
      <c r="H12" s="607">
        <v>2763</v>
      </c>
      <c r="I12" s="607"/>
      <c r="L12" s="638"/>
      <c r="M12" s="637"/>
      <c r="N12" s="634"/>
      <c r="O12" s="634"/>
      <c r="P12" s="634"/>
      <c r="Q12" s="634"/>
      <c r="R12" s="634"/>
      <c r="S12" s="634"/>
      <c r="T12" s="635"/>
      <c r="U12" s="3"/>
      <c r="V12" s="625"/>
      <c r="W12" s="623"/>
      <c r="X12" s="624"/>
      <c r="Y12" s="65"/>
      <c r="Z12" s="65"/>
      <c r="AA12" s="65"/>
      <c r="AB12" s="65"/>
    </row>
    <row r="13" spans="1:28" ht="12.75" customHeight="1">
      <c r="A13" s="603"/>
      <c r="B13" s="374"/>
      <c r="C13" s="374"/>
      <c r="D13" s="374"/>
      <c r="L13" s="638"/>
      <c r="M13" s="637"/>
      <c r="N13" s="634"/>
      <c r="O13" s="634"/>
      <c r="P13" s="634"/>
      <c r="Q13" s="634"/>
      <c r="R13" s="634"/>
      <c r="S13" s="634"/>
      <c r="T13" s="635"/>
      <c r="U13" s="3"/>
      <c r="V13" s="626" t="s">
        <v>199</v>
      </c>
      <c r="W13" s="627"/>
      <c r="X13" s="628"/>
      <c r="Y13" s="65"/>
      <c r="Z13" s="65"/>
      <c r="AA13" s="65"/>
      <c r="AB13" s="65"/>
    </row>
    <row r="14" spans="1:24" ht="12.75" customHeight="1">
      <c r="A14" s="603"/>
      <c r="B14" s="5"/>
      <c r="C14" s="5"/>
      <c r="D14" s="5"/>
      <c r="L14" s="636" t="s">
        <v>241</v>
      </c>
      <c r="M14" s="637"/>
      <c r="N14" s="680" t="s">
        <v>203</v>
      </c>
      <c r="O14" s="688"/>
      <c r="P14" s="688"/>
      <c r="Q14" s="688"/>
      <c r="R14" s="688"/>
      <c r="S14" s="688"/>
      <c r="T14" s="689"/>
      <c r="U14" s="3"/>
      <c r="V14" s="629"/>
      <c r="W14" s="627"/>
      <c r="X14" s="628"/>
    </row>
    <row r="15" spans="1:24" ht="12.75" customHeight="1" thickBot="1">
      <c r="A15" s="603"/>
      <c r="B15" s="75"/>
      <c r="C15" s="75"/>
      <c r="D15" s="6"/>
      <c r="L15" s="638"/>
      <c r="M15" s="637"/>
      <c r="N15" s="688"/>
      <c r="O15" s="688"/>
      <c r="P15" s="688"/>
      <c r="Q15" s="688"/>
      <c r="R15" s="688"/>
      <c r="S15" s="688"/>
      <c r="T15" s="689"/>
      <c r="U15" s="3"/>
      <c r="V15" s="630"/>
      <c r="W15" s="631"/>
      <c r="X15" s="632"/>
    </row>
    <row r="16" spans="1:24" ht="12.75" customHeight="1">
      <c r="A16" s="603"/>
      <c r="B16" s="75"/>
      <c r="C16" s="75"/>
      <c r="D16" s="6"/>
      <c r="L16" s="638"/>
      <c r="M16" s="637"/>
      <c r="N16" s="688"/>
      <c r="O16" s="688"/>
      <c r="P16" s="688"/>
      <c r="Q16" s="688"/>
      <c r="R16" s="688"/>
      <c r="S16" s="688"/>
      <c r="T16" s="689"/>
      <c r="U16" s="3"/>
      <c r="V16" s="692" t="s">
        <v>200</v>
      </c>
      <c r="W16" s="693"/>
      <c r="X16" s="694"/>
    </row>
    <row r="17" spans="1:24" ht="12.75" customHeight="1">
      <c r="A17" s="604"/>
      <c r="B17" s="10"/>
      <c r="C17" s="10"/>
      <c r="L17" s="639"/>
      <c r="M17" s="640"/>
      <c r="N17" s="690"/>
      <c r="O17" s="690"/>
      <c r="P17" s="690"/>
      <c r="Q17" s="690"/>
      <c r="R17" s="690"/>
      <c r="S17" s="690"/>
      <c r="T17" s="691"/>
      <c r="U17" s="3"/>
      <c r="V17" s="695"/>
      <c r="W17" s="696"/>
      <c r="X17" s="697"/>
    </row>
    <row r="18" spans="1:24" ht="12.75" customHeight="1">
      <c r="A18" s="602" t="s">
        <v>112</v>
      </c>
      <c r="B18" s="72"/>
      <c r="C18" s="69"/>
      <c r="D18" s="69"/>
      <c r="E18" s="69"/>
      <c r="F18" s="69"/>
      <c r="G18" s="69"/>
      <c r="H18" s="69"/>
      <c r="I18" s="132"/>
      <c r="J18" s="69"/>
      <c r="K18" s="70"/>
      <c r="L18" s="678" t="s">
        <v>301</v>
      </c>
      <c r="M18" s="679"/>
      <c r="N18" s="664" t="s">
        <v>204</v>
      </c>
      <c r="O18" s="665"/>
      <c r="P18" s="665"/>
      <c r="Q18" s="665"/>
      <c r="R18" s="665"/>
      <c r="S18" s="665"/>
      <c r="T18" s="666"/>
      <c r="U18" s="10"/>
      <c r="V18" s="695"/>
      <c r="W18" s="696"/>
      <c r="X18" s="697"/>
    </row>
    <row r="19" spans="1:24" ht="12.75" customHeight="1">
      <c r="A19" s="646"/>
      <c r="B19" s="68"/>
      <c r="C19" s="14"/>
      <c r="D19" s="14"/>
      <c r="E19" s="14"/>
      <c r="F19" s="76"/>
      <c r="G19" s="14"/>
      <c r="H19" s="353" t="s">
        <v>145</v>
      </c>
      <c r="I19" s="354" t="s">
        <v>146</v>
      </c>
      <c r="J19" s="10"/>
      <c r="K19" s="71"/>
      <c r="L19" s="638"/>
      <c r="M19" s="637"/>
      <c r="N19" s="685" t="s">
        <v>205</v>
      </c>
      <c r="O19" s="686"/>
      <c r="P19" s="686"/>
      <c r="Q19" s="686"/>
      <c r="R19" s="686"/>
      <c r="S19" s="686"/>
      <c r="T19" s="687"/>
      <c r="U19" s="3"/>
      <c r="V19" s="695"/>
      <c r="W19" s="696"/>
      <c r="X19" s="697"/>
    </row>
    <row r="20" spans="1:24" ht="12.75" customHeight="1">
      <c r="A20" s="646"/>
      <c r="B20" s="3"/>
      <c r="C20" s="10"/>
      <c r="D20" s="10"/>
      <c r="E20" s="10"/>
      <c r="F20" s="10"/>
      <c r="G20" s="10"/>
      <c r="H20" s="4" t="s">
        <v>93</v>
      </c>
      <c r="I20" s="133" t="s">
        <v>94</v>
      </c>
      <c r="J20" s="10"/>
      <c r="K20" s="71"/>
      <c r="L20" s="638"/>
      <c r="M20" s="637"/>
      <c r="N20" s="681"/>
      <c r="O20" s="681"/>
      <c r="P20" s="681"/>
      <c r="Q20" s="681"/>
      <c r="R20" s="681"/>
      <c r="S20" s="681"/>
      <c r="T20" s="682"/>
      <c r="U20" s="3"/>
      <c r="V20" s="695"/>
      <c r="W20" s="696"/>
      <c r="X20" s="697"/>
    </row>
    <row r="21" spans="1:24" ht="12.75" customHeight="1">
      <c r="A21" s="646"/>
      <c r="B21" s="7"/>
      <c r="C21" s="7"/>
      <c r="E21" s="7"/>
      <c r="F21" s="7"/>
      <c r="G21" s="7"/>
      <c r="H21" s="4"/>
      <c r="I21" s="133"/>
      <c r="J21" s="7"/>
      <c r="K21" s="230"/>
      <c r="L21" s="667" t="s">
        <v>186</v>
      </c>
      <c r="M21" s="668"/>
      <c r="N21" s="681" t="s">
        <v>206</v>
      </c>
      <c r="O21" s="681"/>
      <c r="P21" s="681"/>
      <c r="Q21" s="681"/>
      <c r="R21" s="681"/>
      <c r="S21" s="681"/>
      <c r="T21" s="682"/>
      <c r="U21" s="3"/>
      <c r="V21" s="695"/>
      <c r="W21" s="696"/>
      <c r="X21" s="697"/>
    </row>
    <row r="22" spans="1:24" ht="12.75" customHeight="1" thickBot="1">
      <c r="A22" s="646"/>
      <c r="B22" s="355" t="s">
        <v>147</v>
      </c>
      <c r="C22" s="7"/>
      <c r="E22" s="7"/>
      <c r="F22" s="7"/>
      <c r="G22" s="7"/>
      <c r="H22" s="137">
        <v>1380</v>
      </c>
      <c r="I22" s="47">
        <v>1383</v>
      </c>
      <c r="J22" s="230">
        <f>egin+cgin</f>
        <v>2763</v>
      </c>
      <c r="K22" s="230">
        <f>egin*teg+cgin*tcg</f>
        <v>11328.3</v>
      </c>
      <c r="L22" s="667"/>
      <c r="M22" s="668"/>
      <c r="N22" s="681"/>
      <c r="O22" s="681"/>
      <c r="P22" s="681"/>
      <c r="Q22" s="681"/>
      <c r="R22" s="681"/>
      <c r="S22" s="681"/>
      <c r="T22" s="682"/>
      <c r="U22" s="3"/>
      <c r="V22" s="698"/>
      <c r="W22" s="699"/>
      <c r="X22" s="700"/>
    </row>
    <row r="23" spans="1:21" ht="12.75" customHeight="1" thickBot="1">
      <c r="A23" s="646"/>
      <c r="B23" s="10"/>
      <c r="C23" s="10"/>
      <c r="D23" s="10"/>
      <c r="E23" s="10"/>
      <c r="I23" s="142"/>
      <c r="K23" s="230"/>
      <c r="L23" s="667"/>
      <c r="M23" s="668"/>
      <c r="N23" s="681"/>
      <c r="O23" s="681"/>
      <c r="P23" s="681"/>
      <c r="Q23" s="681"/>
      <c r="R23" s="681"/>
      <c r="S23" s="681"/>
      <c r="T23" s="682"/>
      <c r="U23" s="3"/>
    </row>
    <row r="24" spans="1:24" ht="12.75" customHeight="1">
      <c r="A24" s="646"/>
      <c r="B24" s="356" t="s">
        <v>148</v>
      </c>
      <c r="C24" s="11"/>
      <c r="D24" s="10"/>
      <c r="E24" s="10"/>
      <c r="I24" s="1"/>
      <c r="K24" s="230"/>
      <c r="L24" s="667"/>
      <c r="M24" s="668"/>
      <c r="N24" s="681"/>
      <c r="O24" s="681"/>
      <c r="P24" s="681"/>
      <c r="Q24" s="681"/>
      <c r="R24" s="681"/>
      <c r="S24" s="681"/>
      <c r="T24" s="682"/>
      <c r="U24" s="3"/>
      <c r="V24" s="613" t="s">
        <v>201</v>
      </c>
      <c r="W24" s="614"/>
      <c r="X24" s="615"/>
    </row>
    <row r="25" spans="1:24" ht="12.75" customHeight="1">
      <c r="A25" s="646"/>
      <c r="B25" s="10"/>
      <c r="C25" s="10"/>
      <c r="E25" s="10"/>
      <c r="F25" s="357" t="s">
        <v>149</v>
      </c>
      <c r="H25" s="137"/>
      <c r="I25" s="138"/>
      <c r="K25" s="230"/>
      <c r="L25" s="667"/>
      <c r="M25" s="668"/>
      <c r="N25" s="681"/>
      <c r="O25" s="681"/>
      <c r="P25" s="681"/>
      <c r="Q25" s="681"/>
      <c r="R25" s="681"/>
      <c r="S25" s="681"/>
      <c r="T25" s="682"/>
      <c r="U25" s="3"/>
      <c r="V25" s="616"/>
      <c r="W25" s="617"/>
      <c r="X25" s="618"/>
    </row>
    <row r="26" spans="1:24" ht="12.75" customHeight="1" thickBot="1">
      <c r="A26" s="646"/>
      <c r="B26" s="10"/>
      <c r="C26" s="10"/>
      <c r="D26" s="10"/>
      <c r="E26" s="10"/>
      <c r="I26" s="1"/>
      <c r="K26" s="230"/>
      <c r="L26" s="667"/>
      <c r="M26" s="668"/>
      <c r="N26" s="681"/>
      <c r="O26" s="681"/>
      <c r="P26" s="681"/>
      <c r="Q26" s="681"/>
      <c r="R26" s="681"/>
      <c r="S26" s="681"/>
      <c r="T26" s="682"/>
      <c r="U26" s="3"/>
      <c r="V26" s="619"/>
      <c r="W26" s="620"/>
      <c r="X26" s="621"/>
    </row>
    <row r="27" spans="1:21" ht="12.75" customHeight="1">
      <c r="A27" s="646"/>
      <c r="B27" s="10"/>
      <c r="C27" s="10"/>
      <c r="D27" s="10"/>
      <c r="E27" s="10"/>
      <c r="I27" s="1"/>
      <c r="K27" s="230"/>
      <c r="L27" s="669"/>
      <c r="M27" s="670"/>
      <c r="N27" s="681"/>
      <c r="O27" s="681"/>
      <c r="P27" s="681"/>
      <c r="Q27" s="681"/>
      <c r="R27" s="681"/>
      <c r="S27" s="681"/>
      <c r="T27" s="682"/>
      <c r="U27" s="3"/>
    </row>
    <row r="28" spans="1:21" ht="12.75" customHeight="1" thickBot="1">
      <c r="A28" s="646"/>
      <c r="B28" s="10"/>
      <c r="C28" s="10"/>
      <c r="D28" s="10"/>
      <c r="E28" s="10"/>
      <c r="F28" s="358" t="s">
        <v>150</v>
      </c>
      <c r="H28" s="137">
        <v>1353</v>
      </c>
      <c r="I28" s="244">
        <v>1351</v>
      </c>
      <c r="K28" s="230">
        <f>egf*teg+cgf*tcg</f>
        <v>11086.399999999998</v>
      </c>
      <c r="L28" s="667" t="s">
        <v>187</v>
      </c>
      <c r="M28" s="668"/>
      <c r="N28" s="680" t="s">
        <v>207</v>
      </c>
      <c r="O28" s="681"/>
      <c r="P28" s="681"/>
      <c r="Q28" s="681"/>
      <c r="R28" s="681"/>
      <c r="S28" s="681"/>
      <c r="T28" s="682"/>
      <c r="U28" s="3"/>
    </row>
    <row r="29" spans="1:24" ht="12.75" customHeight="1">
      <c r="A29" s="646"/>
      <c r="B29" s="10"/>
      <c r="C29" s="10"/>
      <c r="D29" s="10"/>
      <c r="E29" s="10"/>
      <c r="H29" s="139"/>
      <c r="I29" s="1"/>
      <c r="K29" s="230"/>
      <c r="L29" s="667"/>
      <c r="M29" s="668"/>
      <c r="N29" s="681"/>
      <c r="O29" s="681"/>
      <c r="P29" s="681"/>
      <c r="Q29" s="681"/>
      <c r="R29" s="681"/>
      <c r="S29" s="681"/>
      <c r="T29" s="682"/>
      <c r="U29" s="3"/>
      <c r="V29" s="540" t="s">
        <v>202</v>
      </c>
      <c r="W29" s="541"/>
      <c r="X29" s="542"/>
    </row>
    <row r="30" spans="1:24" ht="12.75" customHeight="1">
      <c r="A30" s="646"/>
      <c r="B30" s="10"/>
      <c r="C30" s="10"/>
      <c r="D30" s="10"/>
      <c r="E30" s="10"/>
      <c r="I30" s="1"/>
      <c r="K30" s="230"/>
      <c r="L30" s="667"/>
      <c r="M30" s="668"/>
      <c r="N30" s="681"/>
      <c r="O30" s="681"/>
      <c r="P30" s="681"/>
      <c r="Q30" s="681"/>
      <c r="R30" s="681"/>
      <c r="S30" s="681"/>
      <c r="T30" s="682"/>
      <c r="U30" s="3"/>
      <c r="V30" s="543"/>
      <c r="W30" s="544"/>
      <c r="X30" s="545"/>
    </row>
    <row r="31" spans="1:24" ht="12.75" customHeight="1">
      <c r="A31" s="646"/>
      <c r="B31" s="10"/>
      <c r="C31" s="10"/>
      <c r="E31" s="10"/>
      <c r="F31" s="357" t="s">
        <v>151</v>
      </c>
      <c r="H31" s="137"/>
      <c r="I31" s="138"/>
      <c r="K31" s="230"/>
      <c r="L31" s="667"/>
      <c r="M31" s="668"/>
      <c r="N31" s="681"/>
      <c r="O31" s="681"/>
      <c r="P31" s="681"/>
      <c r="Q31" s="681"/>
      <c r="R31" s="681"/>
      <c r="S31" s="681"/>
      <c r="T31" s="682"/>
      <c r="U31" s="3"/>
      <c r="V31" s="543"/>
      <c r="W31" s="544"/>
      <c r="X31" s="545"/>
    </row>
    <row r="32" spans="1:24" ht="12" customHeight="1" thickBot="1">
      <c r="A32" s="646"/>
      <c r="B32" s="10"/>
      <c r="C32" s="10"/>
      <c r="D32" s="10"/>
      <c r="E32" s="10"/>
      <c r="I32" s="1"/>
      <c r="K32" s="230"/>
      <c r="L32" s="667"/>
      <c r="M32" s="668"/>
      <c r="N32" s="681"/>
      <c r="O32" s="681"/>
      <c r="P32" s="681"/>
      <c r="Q32" s="681"/>
      <c r="R32" s="681"/>
      <c r="S32" s="681"/>
      <c r="T32" s="682"/>
      <c r="U32" s="3"/>
      <c r="V32" s="546"/>
      <c r="W32" s="547"/>
      <c r="X32" s="548"/>
    </row>
    <row r="33" spans="1:24" s="10" customFormat="1" ht="12.75" customHeight="1">
      <c r="A33" s="646"/>
      <c r="B33" s="359" t="s">
        <v>152</v>
      </c>
      <c r="D33" s="12"/>
      <c r="H33" s="322">
        <f>IF(egin&gt;0,(1-egf/egin),0)</f>
        <v>0.019565217391304346</v>
      </c>
      <c r="I33" s="323">
        <f>IF(cgin&gt;0,(1-cgf/cgin),0)</f>
        <v>0.02313810556760665</v>
      </c>
      <c r="J33" s="324"/>
      <c r="K33" s="146"/>
      <c r="L33" s="667"/>
      <c r="M33" s="668"/>
      <c r="N33" s="681"/>
      <c r="O33" s="681"/>
      <c r="P33" s="681"/>
      <c r="Q33" s="681"/>
      <c r="R33" s="681"/>
      <c r="S33" s="681"/>
      <c r="T33" s="682"/>
      <c r="U33" s="3"/>
      <c r="V33" s="2"/>
      <c r="W33" s="2"/>
      <c r="X33" s="2"/>
    </row>
    <row r="34" spans="1:21" ht="12.75" customHeight="1">
      <c r="A34" s="647"/>
      <c r="B34" s="124"/>
      <c r="C34" s="20"/>
      <c r="D34" s="125"/>
      <c r="E34" s="20"/>
      <c r="F34" s="20"/>
      <c r="G34" s="20"/>
      <c r="H34" s="126"/>
      <c r="I34" s="127"/>
      <c r="J34" s="8"/>
      <c r="K34" s="231"/>
      <c r="L34" s="669"/>
      <c r="M34" s="670"/>
      <c r="N34" s="683"/>
      <c r="O34" s="683"/>
      <c r="P34" s="683"/>
      <c r="Q34" s="683"/>
      <c r="R34" s="683"/>
      <c r="S34" s="683"/>
      <c r="T34" s="684"/>
      <c r="U34" s="3"/>
    </row>
    <row r="35" spans="1:21" ht="12.75" customHeight="1">
      <c r="A35" s="602" t="s">
        <v>113</v>
      </c>
      <c r="B35" s="11"/>
      <c r="C35" s="356" t="s">
        <v>153</v>
      </c>
      <c r="D35" s="12"/>
      <c r="E35" s="10"/>
      <c r="F35" s="10"/>
      <c r="G35" s="10"/>
      <c r="H35" s="4"/>
      <c r="I35" s="133"/>
      <c r="J35" s="10"/>
      <c r="K35" s="146"/>
      <c r="L35" s="585" t="s">
        <v>188</v>
      </c>
      <c r="M35" s="586"/>
      <c r="N35" s="549" t="s">
        <v>280</v>
      </c>
      <c r="O35" s="550"/>
      <c r="P35" s="550"/>
      <c r="Q35" s="550"/>
      <c r="R35" s="550"/>
      <c r="S35" s="550"/>
      <c r="T35" s="551"/>
      <c r="U35" s="3"/>
    </row>
    <row r="36" spans="1:21" ht="12.75" customHeight="1">
      <c r="A36" s="603"/>
      <c r="C36" s="358" t="s">
        <v>154</v>
      </c>
      <c r="D36" s="717" t="s">
        <v>184</v>
      </c>
      <c r="E36" s="583"/>
      <c r="F36" s="583"/>
      <c r="G36" s="61" t="s">
        <v>97</v>
      </c>
      <c r="I36" s="1"/>
      <c r="J36" s="62" t="s">
        <v>98</v>
      </c>
      <c r="K36" s="230"/>
      <c r="L36" s="587"/>
      <c r="M36" s="588"/>
      <c r="N36" s="552"/>
      <c r="O36" s="553"/>
      <c r="P36" s="553"/>
      <c r="Q36" s="553"/>
      <c r="R36" s="553"/>
      <c r="S36" s="553"/>
      <c r="T36" s="554"/>
      <c r="U36" s="3"/>
    </row>
    <row r="37" spans="1:21" ht="12.75" customHeight="1">
      <c r="A37" s="603"/>
      <c r="B37" s="10"/>
      <c r="C37" s="358" t="s">
        <v>155</v>
      </c>
      <c r="D37" s="584"/>
      <c r="E37" s="584"/>
      <c r="F37" s="584"/>
      <c r="I37" s="1"/>
      <c r="K37" s="230"/>
      <c r="L37" s="587"/>
      <c r="M37" s="588"/>
      <c r="N37" s="552"/>
      <c r="O37" s="553"/>
      <c r="P37" s="553"/>
      <c r="Q37" s="553"/>
      <c r="R37" s="553"/>
      <c r="S37" s="553"/>
      <c r="T37" s="554"/>
      <c r="U37" s="3"/>
    </row>
    <row r="38" spans="1:24" ht="12.75" customHeight="1">
      <c r="A38" s="603"/>
      <c r="B38" s="10"/>
      <c r="C38" s="10"/>
      <c r="D38" s="10"/>
      <c r="F38" s="357" t="s">
        <v>159</v>
      </c>
      <c r="H38" s="137">
        <v>71</v>
      </c>
      <c r="I38" s="47">
        <v>58</v>
      </c>
      <c r="K38" s="230">
        <f>aeg*teg+bcg*tcg</f>
        <v>528.9</v>
      </c>
      <c r="L38" s="587"/>
      <c r="M38" s="588"/>
      <c r="N38" s="552"/>
      <c r="O38" s="553"/>
      <c r="P38" s="553"/>
      <c r="Q38" s="553"/>
      <c r="R38" s="553"/>
      <c r="S38" s="553"/>
      <c r="T38" s="554"/>
      <c r="U38" s="3"/>
      <c r="V38" s="10"/>
      <c r="W38" s="10"/>
      <c r="X38" s="10"/>
    </row>
    <row r="39" spans="1:21" ht="12.75" customHeight="1">
      <c r="A39" s="603"/>
      <c r="B39" s="10"/>
      <c r="C39" s="10"/>
      <c r="D39" s="10"/>
      <c r="E39" s="325"/>
      <c r="I39" s="142"/>
      <c r="K39" s="230"/>
      <c r="L39" s="587"/>
      <c r="M39" s="588"/>
      <c r="N39" s="552"/>
      <c r="O39" s="553"/>
      <c r="P39" s="553"/>
      <c r="Q39" s="553"/>
      <c r="R39" s="553"/>
      <c r="S39" s="553"/>
      <c r="T39" s="554"/>
      <c r="U39" s="3"/>
    </row>
    <row r="40" spans="1:21" ht="12.75" customHeight="1">
      <c r="A40" s="603"/>
      <c r="B40" s="10"/>
      <c r="C40" s="10"/>
      <c r="D40" s="10"/>
      <c r="E40" s="232"/>
      <c r="I40" s="1"/>
      <c r="K40" s="230"/>
      <c r="L40" s="587"/>
      <c r="M40" s="588"/>
      <c r="N40" s="558"/>
      <c r="O40" s="559"/>
      <c r="P40" s="559"/>
      <c r="Q40" s="559"/>
      <c r="R40" s="559"/>
      <c r="S40" s="559"/>
      <c r="T40" s="560"/>
      <c r="U40" s="3"/>
    </row>
    <row r="41" spans="1:24" s="10" customFormat="1" ht="12.75" customHeight="1">
      <c r="A41" s="603"/>
      <c r="F41" s="357" t="s">
        <v>160</v>
      </c>
      <c r="G41" s="12"/>
      <c r="H41" s="155"/>
      <c r="I41" s="156"/>
      <c r="K41" s="146">
        <f>allin-row1</f>
        <v>2234.1</v>
      </c>
      <c r="L41" s="589" t="s">
        <v>189</v>
      </c>
      <c r="M41" s="590"/>
      <c r="N41" s="555" t="s">
        <v>208</v>
      </c>
      <c r="O41" s="556"/>
      <c r="P41" s="556"/>
      <c r="Q41" s="556"/>
      <c r="R41" s="556"/>
      <c r="S41" s="556"/>
      <c r="T41" s="557"/>
      <c r="U41" s="3"/>
      <c r="V41" s="2"/>
      <c r="W41" s="2"/>
      <c r="X41" s="2"/>
    </row>
    <row r="42" spans="1:21" ht="12.75" customHeight="1">
      <c r="A42" s="603"/>
      <c r="B42" s="10"/>
      <c r="C42" s="10"/>
      <c r="D42" s="10"/>
      <c r="E42" s="325"/>
      <c r="F42" s="10"/>
      <c r="G42" s="60" t="s">
        <v>100</v>
      </c>
      <c r="H42" s="139"/>
      <c r="I42" s="1"/>
      <c r="J42" s="63" t="s">
        <v>99</v>
      </c>
      <c r="K42" s="146"/>
      <c r="L42" s="591"/>
      <c r="M42" s="592"/>
      <c r="N42" s="552"/>
      <c r="O42" s="553"/>
      <c r="P42" s="553"/>
      <c r="Q42" s="553"/>
      <c r="R42" s="553"/>
      <c r="S42" s="553"/>
      <c r="T42" s="554"/>
      <c r="U42" s="3"/>
    </row>
    <row r="43" spans="1:25" ht="12.75" customHeight="1">
      <c r="A43" s="603"/>
      <c r="B43" s="10"/>
      <c r="C43" s="361" t="s">
        <v>156</v>
      </c>
      <c r="E43" s="176"/>
      <c r="F43" s="176"/>
      <c r="G43" s="60"/>
      <c r="H43" s="146">
        <f>egf-aeg-ceg</f>
        <v>1282</v>
      </c>
      <c r="I43" s="238">
        <f>cgf-bcg-ccg</f>
        <v>1293</v>
      </c>
      <c r="J43" s="63"/>
      <c r="K43" s="146"/>
      <c r="L43" s="591"/>
      <c r="M43" s="592"/>
      <c r="N43" s="552"/>
      <c r="O43" s="553"/>
      <c r="P43" s="553"/>
      <c r="Q43" s="553"/>
      <c r="R43" s="553"/>
      <c r="S43" s="553"/>
      <c r="T43" s="554"/>
      <c r="U43" s="3"/>
      <c r="Y43" s="189"/>
    </row>
    <row r="44" spans="1:21" ht="12.75" customHeight="1">
      <c r="A44" s="603"/>
      <c r="B44" s="10"/>
      <c r="C44" s="358" t="s">
        <v>157</v>
      </c>
      <c r="D44" s="582"/>
      <c r="E44" s="583"/>
      <c r="F44" s="583"/>
      <c r="G44" s="60"/>
      <c r="H44" s="10"/>
      <c r="I44" s="1"/>
      <c r="J44" s="63"/>
      <c r="K44" s="10"/>
      <c r="L44" s="591"/>
      <c r="M44" s="592"/>
      <c r="N44" s="552"/>
      <c r="O44" s="553"/>
      <c r="P44" s="553"/>
      <c r="Q44" s="553"/>
      <c r="R44" s="553"/>
      <c r="S44" s="553"/>
      <c r="T44" s="554"/>
      <c r="U44" s="3"/>
    </row>
    <row r="45" spans="1:23" ht="12.75" customHeight="1">
      <c r="A45" s="603"/>
      <c r="B45" s="10"/>
      <c r="C45" s="358" t="s">
        <v>158</v>
      </c>
      <c r="D45" s="584"/>
      <c r="E45" s="584"/>
      <c r="F45" s="584"/>
      <c r="G45" s="10"/>
      <c r="H45" s="10"/>
      <c r="I45" s="1"/>
      <c r="J45" s="10"/>
      <c r="K45" s="10"/>
      <c r="L45" s="593"/>
      <c r="M45" s="594"/>
      <c r="N45" s="558"/>
      <c r="O45" s="559"/>
      <c r="P45" s="559"/>
      <c r="Q45" s="559"/>
      <c r="R45" s="559"/>
      <c r="S45" s="559"/>
      <c r="T45" s="560"/>
      <c r="U45" s="3"/>
      <c r="W45" s="233"/>
    </row>
    <row r="46" spans="1:21" ht="12.75" customHeight="1">
      <c r="A46" s="603"/>
      <c r="B46" s="10"/>
      <c r="C46" s="10"/>
      <c r="D46" s="14"/>
      <c r="F46" s="357" t="s">
        <v>161</v>
      </c>
      <c r="G46" s="10"/>
      <c r="H46" s="307"/>
      <c r="I46" s="141"/>
      <c r="J46" s="18"/>
      <c r="K46" s="10"/>
      <c r="L46" s="608" t="s">
        <v>190</v>
      </c>
      <c r="M46" s="609"/>
      <c r="N46" s="561" t="s">
        <v>209</v>
      </c>
      <c r="O46" s="553"/>
      <c r="P46" s="553"/>
      <c r="Q46" s="553"/>
      <c r="R46" s="553"/>
      <c r="S46" s="553"/>
      <c r="T46" s="554"/>
      <c r="U46" s="3"/>
    </row>
    <row r="47" spans="1:22" ht="12.75" customHeight="1">
      <c r="A47" s="603"/>
      <c r="B47" s="10"/>
      <c r="C47" s="10"/>
      <c r="D47" s="14"/>
      <c r="F47" s="357" t="s">
        <v>162</v>
      </c>
      <c r="G47" s="10"/>
      <c r="H47" s="140"/>
      <c r="I47" s="143"/>
      <c r="J47" s="18"/>
      <c r="K47" s="10"/>
      <c r="L47" s="610"/>
      <c r="M47" s="609"/>
      <c r="N47" s="552"/>
      <c r="O47" s="553"/>
      <c r="P47" s="553"/>
      <c r="Q47" s="553"/>
      <c r="R47" s="553"/>
      <c r="S47" s="553"/>
      <c r="T47" s="554"/>
      <c r="U47" s="3"/>
      <c r="V47" s="211"/>
    </row>
    <row r="48" spans="1:23" ht="12.75" customHeight="1">
      <c r="A48" s="603"/>
      <c r="B48" s="10"/>
      <c r="C48" s="10"/>
      <c r="D48" s="12"/>
      <c r="F48" s="357" t="s">
        <v>163</v>
      </c>
      <c r="G48" s="10"/>
      <c r="H48" s="140"/>
      <c r="I48" s="143"/>
      <c r="J48" s="10"/>
      <c r="K48" s="10"/>
      <c r="L48" s="610"/>
      <c r="M48" s="609"/>
      <c r="N48" s="552"/>
      <c r="O48" s="553"/>
      <c r="P48" s="553"/>
      <c r="Q48" s="553"/>
      <c r="R48" s="553"/>
      <c r="S48" s="553"/>
      <c r="T48" s="554"/>
      <c r="U48" s="3"/>
      <c r="W48" s="210"/>
    </row>
    <row r="49" spans="1:21" ht="12.75" customHeight="1">
      <c r="A49" s="604"/>
      <c r="B49" s="8"/>
      <c r="C49" s="8"/>
      <c r="D49" s="13"/>
      <c r="E49" s="19"/>
      <c r="F49" s="8"/>
      <c r="G49" s="8"/>
      <c r="H49" s="20"/>
      <c r="I49" s="20"/>
      <c r="J49" s="8"/>
      <c r="K49" s="8"/>
      <c r="L49" s="611"/>
      <c r="M49" s="612"/>
      <c r="N49" s="562"/>
      <c r="O49" s="563"/>
      <c r="P49" s="563"/>
      <c r="Q49" s="563"/>
      <c r="R49" s="563"/>
      <c r="S49" s="563"/>
      <c r="T49" s="564"/>
      <c r="U49" s="3"/>
    </row>
    <row r="50" spans="1:21" ht="12.75" customHeight="1">
      <c r="A50" s="602" t="s">
        <v>114</v>
      </c>
      <c r="B50" s="362" t="s">
        <v>167</v>
      </c>
      <c r="C50" s="44"/>
      <c r="D50" s="595" t="s">
        <v>110</v>
      </c>
      <c r="E50" s="596"/>
      <c r="F50" s="596"/>
      <c r="G50" s="10"/>
      <c r="H50" s="4"/>
      <c r="I50" s="4"/>
      <c r="J50" s="10"/>
      <c r="K50" s="10"/>
      <c r="L50" s="649" t="s">
        <v>191</v>
      </c>
      <c r="M50" s="650"/>
      <c r="N50" s="710" t="s">
        <v>210</v>
      </c>
      <c r="O50" s="711"/>
      <c r="P50" s="711"/>
      <c r="Q50" s="711"/>
      <c r="R50" s="711"/>
      <c r="S50" s="711"/>
      <c r="T50" s="712"/>
      <c r="U50" s="3"/>
    </row>
    <row r="51" spans="1:23" ht="12.75" customHeight="1">
      <c r="A51" s="646"/>
      <c r="D51" s="326"/>
      <c r="E51" s="11"/>
      <c r="F51" s="76" t="s">
        <v>168</v>
      </c>
      <c r="G51" s="10"/>
      <c r="H51" s="600" t="s">
        <v>166</v>
      </c>
      <c r="I51" s="601"/>
      <c r="J51" s="18"/>
      <c r="K51" s="10"/>
      <c r="L51" s="651"/>
      <c r="M51" s="652"/>
      <c r="N51" s="713"/>
      <c r="O51" s="713"/>
      <c r="P51" s="713"/>
      <c r="Q51" s="713"/>
      <c r="R51" s="713"/>
      <c r="S51" s="713"/>
      <c r="T51" s="714"/>
      <c r="U51" s="3"/>
      <c r="W51" s="210"/>
    </row>
    <row r="52" spans="1:23" ht="12.75" customHeight="1">
      <c r="A52" s="603"/>
      <c r="D52" s="7" t="s">
        <v>102</v>
      </c>
      <c r="G52" s="10"/>
      <c r="H52" s="18"/>
      <c r="I52" s="18"/>
      <c r="J52" s="10"/>
      <c r="K52" s="146"/>
      <c r="L52" s="651"/>
      <c r="M52" s="652"/>
      <c r="N52" s="713"/>
      <c r="O52" s="713"/>
      <c r="P52" s="713"/>
      <c r="Q52" s="713"/>
      <c r="R52" s="713"/>
      <c r="S52" s="713"/>
      <c r="T52" s="714"/>
      <c r="U52" s="3"/>
      <c r="W52" s="210"/>
    </row>
    <row r="53" spans="1:21" ht="12.75" customHeight="1">
      <c r="A53" s="603"/>
      <c r="D53" s="326"/>
      <c r="E53" s="11"/>
      <c r="F53" s="357" t="s">
        <v>170</v>
      </c>
      <c r="G53" s="10"/>
      <c r="H53" s="307">
        <v>4.1</v>
      </c>
      <c r="I53" s="308">
        <v>4.1</v>
      </c>
      <c r="J53" s="18"/>
      <c r="K53" s="146">
        <f>IF(teg=1,IF(tcg=1,1,0),0)</f>
        <v>0</v>
      </c>
      <c r="L53" s="651"/>
      <c r="M53" s="652"/>
      <c r="N53" s="713"/>
      <c r="O53" s="713"/>
      <c r="P53" s="713"/>
      <c r="Q53" s="713"/>
      <c r="R53" s="713"/>
      <c r="S53" s="713"/>
      <c r="T53" s="714"/>
      <c r="U53" s="3"/>
    </row>
    <row r="54" spans="1:21" ht="12.75" customHeight="1">
      <c r="A54" s="603"/>
      <c r="E54" s="11"/>
      <c r="G54" s="10"/>
      <c r="H54" s="327">
        <f>IF(type="proportion",1,H53)</f>
        <v>4.1</v>
      </c>
      <c r="I54" s="327">
        <f>IF(type="proportion",1,I53)</f>
        <v>4.1</v>
      </c>
      <c r="J54" s="18"/>
      <c r="K54" s="146"/>
      <c r="L54" s="651"/>
      <c r="M54" s="652"/>
      <c r="N54" s="713"/>
      <c r="O54" s="713"/>
      <c r="P54" s="713"/>
      <c r="Q54" s="713"/>
      <c r="R54" s="713"/>
      <c r="S54" s="713"/>
      <c r="T54" s="714"/>
      <c r="U54" s="3"/>
    </row>
    <row r="55" spans="1:21" ht="14.25" customHeight="1">
      <c r="A55" s="603"/>
      <c r="B55" s="11"/>
      <c r="C55" s="11"/>
      <c r="D55" s="326"/>
      <c r="F55" s="357" t="s">
        <v>253</v>
      </c>
      <c r="G55" s="325"/>
      <c r="H55" s="175">
        <v>1000</v>
      </c>
      <c r="I55" s="209" t="str">
        <f>IF(tunit="","persons","person-"&amp;tunit&amp;"s")</f>
        <v>person-years</v>
      </c>
      <c r="J55" s="18"/>
      <c r="K55" s="146">
        <f>IF(H55&gt;0,H55,1)</f>
        <v>1000</v>
      </c>
      <c r="L55" s="651"/>
      <c r="M55" s="652"/>
      <c r="N55" s="713"/>
      <c r="O55" s="713"/>
      <c r="P55" s="713"/>
      <c r="Q55" s="713"/>
      <c r="R55" s="713"/>
      <c r="S55" s="713"/>
      <c r="T55" s="714"/>
      <c r="U55" s="3"/>
    </row>
    <row r="56" spans="1:21" ht="12.75" customHeight="1" thickBot="1">
      <c r="A56" s="672"/>
      <c r="B56" s="21"/>
      <c r="C56" s="21" t="s">
        <v>254</v>
      </c>
      <c r="D56" s="363"/>
      <c r="E56" s="21"/>
      <c r="F56" s="363"/>
      <c r="G56" s="21"/>
      <c r="H56" s="21"/>
      <c r="I56" s="21"/>
      <c r="J56" s="22"/>
      <c r="K56" s="21"/>
      <c r="L56" s="653"/>
      <c r="M56" s="654"/>
      <c r="N56" s="715"/>
      <c r="O56" s="715"/>
      <c r="P56" s="715"/>
      <c r="Q56" s="715"/>
      <c r="R56" s="715"/>
      <c r="S56" s="715"/>
      <c r="T56" s="716"/>
      <c r="U56" s="3"/>
    </row>
    <row r="57" spans="1:24" ht="18.75" customHeight="1">
      <c r="A57" s="148"/>
      <c r="B57" s="371" t="s">
        <v>43</v>
      </c>
      <c r="C57" s="328"/>
      <c r="D57" s="190"/>
      <c r="E57" s="149"/>
      <c r="F57" s="150"/>
      <c r="G57" s="150">
        <v>95</v>
      </c>
      <c r="H57" s="329" t="s">
        <v>44</v>
      </c>
      <c r="I57" s="190"/>
      <c r="J57" s="190"/>
      <c r="K57" s="190"/>
      <c r="L57" s="191"/>
      <c r="M57" s="191"/>
      <c r="N57" s="190"/>
      <c r="O57" s="190"/>
      <c r="P57" s="190"/>
      <c r="Q57" s="190"/>
      <c r="R57" s="190"/>
      <c r="S57" s="190"/>
      <c r="T57" s="192"/>
      <c r="U57" s="10"/>
      <c r="V57" s="24"/>
      <c r="W57" s="24"/>
      <c r="X57" s="24"/>
    </row>
    <row r="58" spans="1:21" ht="12.75" customHeight="1">
      <c r="A58" s="642" t="s">
        <v>195</v>
      </c>
      <c r="B58" s="330"/>
      <c r="C58" s="331"/>
      <c r="D58" s="331">
        <f>TINV(alpha,egf+cgf-2)</f>
        <v>1.9608423398977244</v>
      </c>
      <c r="E58" s="38"/>
      <c r="F58" s="579" t="str">
        <f>"Occurrence per "&amp;per&amp;" "&amp;units</f>
        <v>Occurrence per 1000 person-years</v>
      </c>
      <c r="G58" s="580"/>
      <c r="H58" s="580"/>
      <c r="I58" s="580"/>
      <c r="J58" s="580"/>
      <c r="K58" s="581"/>
      <c r="L58" s="597" t="str">
        <f>"Intervention effects per "&amp;per&amp;" "&amp;units</f>
        <v>Intervention effects per 1000 person-years</v>
      </c>
      <c r="M58" s="598"/>
      <c r="N58" s="598"/>
      <c r="O58" s="598"/>
      <c r="P58" s="598"/>
      <c r="Q58" s="599"/>
      <c r="R58" s="655" t="s">
        <v>299</v>
      </c>
      <c r="S58" s="718"/>
      <c r="T58" s="719"/>
      <c r="U58" s="3"/>
    </row>
    <row r="59" spans="1:21" ht="12.75" customHeight="1">
      <c r="A59" s="642"/>
      <c r="B59" s="330"/>
      <c r="C59" s="331"/>
      <c r="D59" s="331"/>
      <c r="E59" s="38"/>
      <c r="F59" s="578" t="s">
        <v>39</v>
      </c>
      <c r="G59" s="576"/>
      <c r="H59" s="576"/>
      <c r="I59" s="575" t="s">
        <v>40</v>
      </c>
      <c r="J59" s="576"/>
      <c r="K59" s="577"/>
      <c r="L59" s="572" t="s">
        <v>41</v>
      </c>
      <c r="M59" s="570"/>
      <c r="N59" s="570"/>
      <c r="O59" s="569" t="s">
        <v>42</v>
      </c>
      <c r="P59" s="570"/>
      <c r="Q59" s="571"/>
      <c r="R59" s="720"/>
      <c r="S59" s="721"/>
      <c r="T59" s="722"/>
      <c r="U59" s="3"/>
    </row>
    <row r="60" spans="1:24" s="24" customFormat="1" ht="13.5" customHeight="1">
      <c r="A60" s="642"/>
      <c r="B60" s="332">
        <f>(100-ci)/100</f>
        <v>0.05</v>
      </c>
      <c r="C60" s="333"/>
      <c r="D60" s="334">
        <f>NORMSINV(1-alpha/2)</f>
        <v>1.9599639845400536</v>
      </c>
      <c r="E60" s="154"/>
      <c r="F60" s="523" t="s">
        <v>95</v>
      </c>
      <c r="G60" s="524"/>
      <c r="H60" s="524"/>
      <c r="I60" s="573" t="s">
        <v>96</v>
      </c>
      <c r="J60" s="524"/>
      <c r="K60" s="574"/>
      <c r="L60" s="568" t="s">
        <v>87</v>
      </c>
      <c r="M60" s="524"/>
      <c r="N60" s="524"/>
      <c r="O60" s="573" t="s">
        <v>83</v>
      </c>
      <c r="P60" s="524"/>
      <c r="Q60" s="574"/>
      <c r="R60" s="723"/>
      <c r="S60" s="724"/>
      <c r="T60" s="725"/>
      <c r="U60" s="23"/>
      <c r="V60" s="29"/>
      <c r="W60" s="29"/>
      <c r="X60" s="2"/>
    </row>
    <row r="61" spans="1:23" ht="12.75">
      <c r="A61" s="642"/>
      <c r="B61" s="360" t="s">
        <v>271</v>
      </c>
      <c r="E61" s="30"/>
      <c r="G61" s="25"/>
      <c r="H61" s="230">
        <f>(norm/3)*SQRT(1/(aeg+0.5))</f>
        <v>0.07726339998337922</v>
      </c>
      <c r="I61" s="212"/>
      <c r="J61" s="106"/>
      <c r="K61" s="237">
        <f>(norm/3)*SQRT(1/(bcg+0.5))</f>
        <v>0.08541790259067351</v>
      </c>
      <c r="L61" s="200"/>
      <c r="M61" s="25"/>
      <c r="N61" s="230">
        <f>IF(prpn=1,aeg*teg*bcg*tcg/tall,0)</f>
        <v>0</v>
      </c>
      <c r="O61" s="212"/>
      <c r="P61" s="106"/>
      <c r="Q61" s="71"/>
      <c r="R61" s="528"/>
      <c r="S61" s="529"/>
      <c r="T61" s="530"/>
      <c r="U61" s="3"/>
      <c r="W61" s="29"/>
    </row>
    <row r="62" spans="1:23" ht="12.75">
      <c r="A62" s="642"/>
      <c r="D62" s="358" t="s">
        <v>172</v>
      </c>
      <c r="E62" s="26"/>
      <c r="F62" s="45">
        <f>IF(allin&gt;0,aeg/egin/teg,)</f>
        <v>0.012548603746907035</v>
      </c>
      <c r="G62" s="49">
        <f>ego*per</f>
        <v>12.548603746907034</v>
      </c>
      <c r="H62" s="45">
        <f>norm*SQRT(((aeg*(egin-aeg))/egin^3)+(norm^2)/4/egin^2)</f>
        <v>0.011738242907455898</v>
      </c>
      <c r="I62" s="213">
        <f>IF(allin&gt;0,bcg/cgin/tcg,)</f>
        <v>0.010228735692996845</v>
      </c>
      <c r="J62" s="214">
        <f>cgo*per</f>
        <v>10.228735692996844</v>
      </c>
      <c r="K62" s="215">
        <f>norm*SQRT(((bcg*(cgin-bcg))/cgin^3)+(norm^2)/4/cgin^2)</f>
        <v>0.010655101985514134</v>
      </c>
      <c r="L62" s="200"/>
      <c r="M62" s="49">
        <f>IF(cgo&lt;=0,0,IF(cgo&gt;0,ego/cgo))</f>
        <v>1.226799100449775</v>
      </c>
      <c r="N62" s="45">
        <f>IF(allin&gt;0,SQRT((row1*egin*teg*cgin*tcg/tall^2-adj)/(aeg*teg*cgin*tcg/tall)/(bcg*egin*teg/tall)),0)</f>
        <v>0.17699120416732111</v>
      </c>
      <c r="O62" s="213">
        <f>ego-cgo</f>
        <v>0.00231986805391019</v>
      </c>
      <c r="P62" s="214">
        <f>rd*per</f>
        <v>2.3198680539101897</v>
      </c>
      <c r="Q62" s="234">
        <f>IF(prpn=1,SQRT(((egin*cgin/allin)^2*(aeg*(egin-aeg)/egin^2/(egin-1)+bcg*(cgin-bcg)/cgin^2/(cgin-1)))/((egin*cgin/tall)^2)),SQRT(((egin*teg*cgin*tcg/tall)^2)*(aeg/((egin*teg)^2)+bcg/((cgin*tcg)^2))/((egin*teg*cgin*tcg/tall)^2)))</f>
        <v>0.0020054340852061993</v>
      </c>
      <c r="R62" s="206"/>
      <c r="S62" s="193">
        <f>IF(allin=0,0,IF(rd=0,0,IF(1/rd&gt;0,ROUNDUP(1/rd,0.0001),ROUNDDOWN(1/rd,0.0001))))</f>
        <v>432</v>
      </c>
      <c r="T62" s="194"/>
      <c r="U62" s="3"/>
      <c r="W62" s="29"/>
    </row>
    <row r="63" spans="1:23" ht="12.75">
      <c r="A63" s="642"/>
      <c r="B63" s="27"/>
      <c r="C63" s="8"/>
      <c r="D63" s="13" t="str">
        <f>ci&amp;"% CI"</f>
        <v>95% CI</v>
      </c>
      <c r="E63" s="28"/>
      <c r="F63" s="53">
        <f>IF(egin=0,"",IF(egin&lt;3,0,IF(aeg=0,0.00001,IF(prpn=1,per*((egin/(egin+norm^2))*(aeg/egin+norm^2/2/egin-peba)),per*((aeg+0.5)*((1-1/9/(aeg+0.5)-reba)^3)/(egin*teg))))))</f>
        <v>9.878255950535435</v>
      </c>
      <c r="G63" s="54" t="s">
        <v>81</v>
      </c>
      <c r="H63" s="55">
        <f>IF(egin=0,"",IF(egin&lt;3,0,IF(aeg=egin,1,IF(prpn=1,per*((egin/(egin+norm^2))*(aeg/egin+norm^2/2/egin+peba)),per*((aeg+0.5)*((1-1/9/(aeg+0.5)+reba)^3)/(egin*teg))))))</f>
        <v>15.729973386603435</v>
      </c>
      <c r="I63" s="216">
        <f>IF(cgin=0,"",IF(cgin&lt;3,0,IF(bcg=0,0.00001,IF(prpn=1,per*((cgin/(cgin+norm^2))*(bcg/cgin+norm^2/2/cgin-pcba)),per*((bcg+0.5)*((1-1/9/(bcg+0.5)-rcba)^3)/(cgin*tcg))))))</f>
        <v>7.843490475961189</v>
      </c>
      <c r="J63" s="54" t="s">
        <v>81</v>
      </c>
      <c r="K63" s="217">
        <f>IF(cgin=0,"",IF(cgin&lt;3,0,IF(bcg=cgin,1,IF(prpn=1,per*((cgin/(cgin+norm^2))*(bcg/cgin+norm^2/2/cgin+pcba)),per*((bcg+0.5)*((1-1/9/(bcg+0.5)+rcba)^3)/(cgin*tcg))))))</f>
        <v>13.123778831994581</v>
      </c>
      <c r="L63" s="201">
        <f>IF(allin=0,0,IF(ego=0,0,IF(cgo=0,0,(EXP(LN(rr)-norm*selnrr)))))</f>
        <v>0.8671979903156153</v>
      </c>
      <c r="M63" s="54" t="s">
        <v>81</v>
      </c>
      <c r="N63" s="55">
        <f>IF(allin=0,0,IF(ego=0,0,IF(cgo=0,0,(MAX(EXP(LN(rr)-(norm*selnrr)),EXP(LN(rr)+(norm*selnrr)))))))</f>
        <v>1.7355160524721944</v>
      </c>
      <c r="O63" s="216">
        <f>IF(allin&gt;0,(rd-(norm*serd))*per,0)</f>
        <v>-1.61071052646299</v>
      </c>
      <c r="P63" s="54" t="s">
        <v>81</v>
      </c>
      <c r="Q63" s="217">
        <f>IF(allin&gt;0,(rd+(norm*serd))*per,0)</f>
        <v>6.250446634283369</v>
      </c>
      <c r="R63" s="207">
        <f>IF(rd=0,0,ROUNDDOWN(per/lrdp,0.0001))</f>
        <v>-620</v>
      </c>
      <c r="S63" s="56" t="str">
        <f>IF(T63&lt;=nnt,IF(nnt&lt;=R63,"to","to ∞ to"),"to ∞ to")</f>
        <v>to ∞ to</v>
      </c>
      <c r="T63" s="57">
        <f>IF(rd=0,0,ROUNDUP(per/urdp,0.0001))</f>
        <v>160</v>
      </c>
      <c r="U63" s="3"/>
      <c r="V63" s="29"/>
      <c r="W63" s="29"/>
    </row>
    <row r="64" spans="1:23" ht="12.75">
      <c r="A64" s="642"/>
      <c r="B64" s="360" t="s">
        <v>271</v>
      </c>
      <c r="E64" s="30"/>
      <c r="F64" s="15"/>
      <c r="G64" s="31"/>
      <c r="H64" s="235"/>
      <c r="I64" s="218"/>
      <c r="J64" s="32"/>
      <c r="K64" s="219"/>
      <c r="L64" s="202"/>
      <c r="M64" s="31"/>
      <c r="N64" s="229">
        <f>IF(prpn=1,aeg*teg*bcg*tcg/tfall,0)</f>
        <v>0</v>
      </c>
      <c r="O64" s="218"/>
      <c r="P64" s="32"/>
      <c r="Q64" s="219"/>
      <c r="R64" s="202"/>
      <c r="S64" s="32"/>
      <c r="T64" s="33"/>
      <c r="U64" s="3"/>
      <c r="V64" s="671"/>
      <c r="W64" s="671"/>
    </row>
    <row r="65" spans="1:23" ht="12.75">
      <c r="A65" s="642"/>
      <c r="D65" s="364" t="s">
        <v>173</v>
      </c>
      <c r="E65" s="26"/>
      <c r="F65" s="46">
        <f>IF(aeg&gt;0,aeg/egf/teg,0)</f>
        <v>0.012799019342743318</v>
      </c>
      <c r="G65" s="49">
        <f>IF(per&gt;0,egof*per,0)</f>
        <v>12.799019342743318</v>
      </c>
      <c r="H65" s="236">
        <f>norm*SQRT(((aeg*(egf-aeg))/egf^3)+(norm^2)/4/egf^2)</f>
        <v>0.011966097151398115</v>
      </c>
      <c r="I65" s="213">
        <f>IF(bcg&gt;0,bcg/cgf/tcg,0)</f>
        <v>0.010471015146865015</v>
      </c>
      <c r="J65" s="214">
        <f>IF(per&gt;0,cgof*per,0)</f>
        <v>10.471015146865016</v>
      </c>
      <c r="K65" s="215">
        <f>norm*SQRT(((bcg*(cgf-bcg))/cgf^3)+(norm^2)/4/cgf^2)</f>
        <v>0.010901920477903577</v>
      </c>
      <c r="L65" s="203"/>
      <c r="M65" s="49">
        <f>IF(cgof&lt;=0,0,IF(cgo&gt;0,egof/cgof))</f>
        <v>1.2223284145067157</v>
      </c>
      <c r="N65" s="46">
        <f>IF(allin&gt;0,SQRT((row1*egf*teg*cgf*tcg/tfall^2-adjf)/(aeg*teg*cgf*tcg/tfall)/(bcg*egf*teg/tfall)),0)</f>
        <v>0.17699120416732114</v>
      </c>
      <c r="O65" s="226">
        <f>egof-cgof</f>
        <v>0.002328004195878303</v>
      </c>
      <c r="P65" s="214">
        <f>rdf*per</f>
        <v>2.328004195878303</v>
      </c>
      <c r="Q65" s="234">
        <f>IF(prpn=1,SQRT(((egf*cgf/tfall)^2*(aeg*(egf-aeg)/egf^2/(egf-1)+bcg*(cgf-bcg)/cgf^2/(cgf-1)))/((egf*cgf/tfall))^2),SQRT(((egf*teg*cgf*tcg/tfall)^2)*(aeg/((egf*teg)^2)+bcg/((cgf*tcg)^2))/((egf*teg*cgf*tcg/tfall)^2)))</f>
        <v>0.002048812850478226</v>
      </c>
      <c r="R65" s="208"/>
      <c r="S65" s="195">
        <f>IF(rdf=0,0,IF(1/rdf&gt;0,ROUNDUP(1/rdf,0.0001),ROUNDDOWN(1/rdf,0.0001)))</f>
        <v>430</v>
      </c>
      <c r="T65" s="196"/>
      <c r="U65" s="3"/>
      <c r="V65" s="671"/>
      <c r="W65" s="671"/>
    </row>
    <row r="66" spans="1:23" ht="12.75">
      <c r="A66" s="642"/>
      <c r="B66" s="27"/>
      <c r="C66" s="8"/>
      <c r="D66" s="13" t="str">
        <f>ci&amp;"% CI"</f>
        <v>95% CI</v>
      </c>
      <c r="E66" s="28"/>
      <c r="F66" s="53">
        <f>IF(egf=0,"",IF(egf&lt;3,0,IF(aeg=0,0.00001,IF(prpn=1,per*((egf/(egf+norm^2))*(aeg/egf+norm^2/2/egf-pefba)),per*((aeg+0.5)*((1-1/9/(aeg+0.5)-reba)^3)/(egf*teg))))))</f>
        <v>10.0753830094153</v>
      </c>
      <c r="G66" s="54" t="s">
        <v>81</v>
      </c>
      <c r="H66" s="55">
        <f>IF(egf=0,"",IF(egf&lt;3,0,IF(aeg=egf,1,IF(prpn=1,per*((egf/(egf+norm^2))*(aeg/egf+norm^2/2/egf+pefba)),per*((aeg+0.5)*((1-1/9/(aeg+0.5)+reba)^3)/(egf*teg))))))</f>
        <v>16.043875294540086</v>
      </c>
      <c r="I66" s="216">
        <f>IF(cgf=0,"",IF(cgf&lt;3,0,IF(bcg=0,0.00001,IF(prpn=1,per*((cgf/(cgf+norm^2))*(bcg/cgf+norm^2/2/cgf-pcfba)),per*((bcg+0.5)*((1-1/9/(bcg+0.5)-rcba)^3)/(cgf*tcg))))))</f>
        <v>8.029272633792985</v>
      </c>
      <c r="J66" s="54" t="s">
        <v>81</v>
      </c>
      <c r="K66" s="217">
        <f>IF(cgf=0,"",IF(cgf&lt;3,0,IF(bcg=cgf,1,IF(prpn=1,per*((cgf/(cgf+norm^2))*(bcg/cgf+norm^2/2/cgf+pcfba)),per*((bcg+0.5)*((1-1/9/(bcg+0.5)+rcba)^3)/(cgf*tcg))))))</f>
        <v>13.434630736231314</v>
      </c>
      <c r="L66" s="201">
        <f>IF(allin=0,0,IF(egof=0,0,IF(cgof=0,0,(MIN(EXP(LN(rrf)-norm*selnrrf),EXP(LN(rrf)+norm*selnrrf))))))</f>
        <v>0.8640377582419759</v>
      </c>
      <c r="M66" s="54" t="s">
        <v>81</v>
      </c>
      <c r="N66" s="55">
        <f>IF(allin=0,0,IF(egof=0,0,IF(cgof=0,0,(MAX(EXP(LN(rrf)-norm*selnrrf),EXP(LN(rrf)+norm*selnrrf))))))</f>
        <v>1.7291915065731174</v>
      </c>
      <c r="O66" s="216">
        <f>IF(allin&gt;0,(rdf-(norm*serdf))*per,0)</f>
        <v>-1.687595202121866</v>
      </c>
      <c r="P66" s="54" t="s">
        <v>81</v>
      </c>
      <c r="Q66" s="217">
        <f>IF(pop&lt;&gt;0,(rdf+(norm*serdf))*per,0)</f>
        <v>6.3436035938784725</v>
      </c>
      <c r="R66" s="207">
        <f>IF(rdf=0,0,ROUNDDOWN(per/lrdpf,0.0001))</f>
        <v>-592</v>
      </c>
      <c r="S66" s="58" t="str">
        <f>IF(T66&lt;=nntf,IF(nntf&lt;=R66,"to","to ∞ to"),"to ∞ to")</f>
        <v>to ∞ to</v>
      </c>
      <c r="T66" s="59">
        <f>IF(rdf=0,0,ROUNDUP(per/urdpf,0.0001))</f>
        <v>158</v>
      </c>
      <c r="U66" s="3"/>
      <c r="V66" s="671"/>
      <c r="W66" s="671"/>
    </row>
    <row r="67" spans="1:21" ht="12.75">
      <c r="A67" s="642"/>
      <c r="B67" s="365" t="s">
        <v>174</v>
      </c>
      <c r="C67" s="10"/>
      <c r="D67" s="12"/>
      <c r="E67" s="26"/>
      <c r="F67" s="34"/>
      <c r="G67" s="35"/>
      <c r="H67" s="36"/>
      <c r="I67" s="220"/>
      <c r="J67" s="35"/>
      <c r="K67" s="221"/>
      <c r="L67" s="204"/>
      <c r="M67" s="35"/>
      <c r="N67" s="36"/>
      <c r="O67" s="220"/>
      <c r="P67" s="35"/>
      <c r="Q67" s="221"/>
      <c r="R67" s="531"/>
      <c r="S67" s="532"/>
      <c r="T67" s="533"/>
      <c r="U67" s="10"/>
    </row>
    <row r="68" spans="1:21" ht="12.75" customHeight="1">
      <c r="A68" s="642"/>
      <c r="D68" s="358" t="s">
        <v>175</v>
      </c>
      <c r="E68" s="26"/>
      <c r="F68" s="48"/>
      <c r="G68" s="214">
        <f>meaneg</f>
        <v>0</v>
      </c>
      <c r="H68" s="145">
        <f>IF(H48&gt;0,H48,IF(sdeg&gt;0,sdeg/SQRT(egf),))</f>
        <v>0</v>
      </c>
      <c r="I68" s="222"/>
      <c r="J68" s="214">
        <f>meancg</f>
        <v>0</v>
      </c>
      <c r="K68" s="223">
        <f>IF(I48&gt;0,I48,IF(sdcg&gt;0,sdcg/SQRT(cgf),0))</f>
        <v>0</v>
      </c>
      <c r="L68" s="200"/>
      <c r="M68" s="214">
        <f>IF(mcg&lt;&gt;0,meg/mcg,)</f>
        <v>0</v>
      </c>
      <c r="N68" s="46">
        <f>IF(seeg&lt;=0,0,IF(secg&lt;=0,0,rm*SQRT(seeg^2/meg^2+secg^2/mcg^2)))</f>
        <v>0</v>
      </c>
      <c r="O68" s="222"/>
      <c r="P68" s="214">
        <f>meg-mcg</f>
        <v>0</v>
      </c>
      <c r="Q68" s="227">
        <f>IF(seeg&lt;=0,0,IF(secg&lt;=0,0,SQRT(seeg^2+secg^2)))</f>
        <v>0</v>
      </c>
      <c r="R68" s="534"/>
      <c r="S68" s="535"/>
      <c r="T68" s="536"/>
      <c r="U68" s="10"/>
    </row>
    <row r="69" spans="1:21" ht="13.5" thickBot="1">
      <c r="A69" s="642"/>
      <c r="B69" s="10"/>
      <c r="C69" s="10"/>
      <c r="D69" s="12" t="str">
        <f>ci&amp;"% CI"</f>
        <v>95% CI</v>
      </c>
      <c r="E69" s="26"/>
      <c r="F69" s="50">
        <f>IF(seeg=0,"",meg-(norm*seeg))</f>
      </c>
      <c r="G69" s="51" t="s">
        <v>81</v>
      </c>
      <c r="H69" s="52">
        <f>IF(seeg=0,"",meg+(norm*seeg))</f>
      </c>
      <c r="I69" s="228">
        <f>IF(secg=0,"",mcg-(norm*secg))</f>
      </c>
      <c r="J69" s="224" t="s">
        <v>81</v>
      </c>
      <c r="K69" s="225">
        <f>IF(secg=0,"",mcg+(norm*secg))</f>
      </c>
      <c r="L69" s="205">
        <f>IF(serm=0,"",rm-(tinv*serm))</f>
      </c>
      <c r="M69" s="51" t="s">
        <v>81</v>
      </c>
      <c r="N69" s="52">
        <f>IF(serm=0,"",rm+(tinv*serm))</f>
      </c>
      <c r="O69" s="228">
        <f>IF(serm=0,"",md-(tinv*semd))</f>
      </c>
      <c r="P69" s="224" t="s">
        <v>81</v>
      </c>
      <c r="Q69" s="225">
        <f>IF(semd=0,"",md+(tinv*semd))</f>
      </c>
      <c r="R69" s="537"/>
      <c r="S69" s="538"/>
      <c r="T69" s="539"/>
      <c r="U69" s="10"/>
    </row>
    <row r="70" spans="1:21" ht="27.75" customHeight="1" thickTop="1">
      <c r="A70" s="641" t="s">
        <v>196</v>
      </c>
      <c r="B70" s="644" t="s">
        <v>176</v>
      </c>
      <c r="C70" s="645"/>
      <c r="D70" s="645"/>
      <c r="E70" s="43"/>
      <c r="F70" s="525"/>
      <c r="G70" s="526"/>
      <c r="H70" s="526"/>
      <c r="I70" s="526"/>
      <c r="J70" s="526"/>
      <c r="K70" s="526"/>
      <c r="L70" s="526"/>
      <c r="M70" s="526"/>
      <c r="N70" s="526"/>
      <c r="O70" s="526"/>
      <c r="P70" s="526"/>
      <c r="Q70" s="526"/>
      <c r="R70" s="526"/>
      <c r="S70" s="526"/>
      <c r="T70" s="527"/>
      <c r="U70" s="3"/>
    </row>
    <row r="71" spans="1:24" ht="12.75">
      <c r="A71" s="642"/>
      <c r="B71" s="10"/>
      <c r="C71" s="10"/>
      <c r="D71" s="357" t="s">
        <v>177</v>
      </c>
      <c r="E71" s="26"/>
      <c r="F71" s="301"/>
      <c r="G71" s="298"/>
      <c r="H71" s="301"/>
      <c r="I71" s="302"/>
      <c r="J71" s="298"/>
      <c r="K71" s="301"/>
      <c r="L71" s="302"/>
      <c r="M71" s="298"/>
      <c r="N71" s="301"/>
      <c r="O71" s="302"/>
      <c r="P71" s="298"/>
      <c r="Q71" s="301"/>
      <c r="R71" s="302"/>
      <c r="S71" s="298"/>
      <c r="T71" s="303"/>
      <c r="U71" s="3"/>
      <c r="V71" s="232"/>
      <c r="W71" s="232"/>
      <c r="X71" s="232"/>
    </row>
    <row r="72" spans="1:24" ht="13.5" thickBot="1">
      <c r="A72" s="643"/>
      <c r="B72" s="21"/>
      <c r="C72" s="21"/>
      <c r="D72" s="366" t="s">
        <v>178</v>
      </c>
      <c r="E72" s="37"/>
      <c r="F72" s="299"/>
      <c r="G72" s="304">
        <f>IF(G71=0,,"to")</f>
        <v>0</v>
      </c>
      <c r="H72" s="300"/>
      <c r="I72" s="305"/>
      <c r="J72" s="304">
        <f>IF(J71=0,,"to")</f>
        <v>0</v>
      </c>
      <c r="K72" s="300"/>
      <c r="L72" s="305"/>
      <c r="M72" s="304">
        <f>IF(M71=0,,"to")</f>
        <v>0</v>
      </c>
      <c r="N72" s="300"/>
      <c r="O72" s="305"/>
      <c r="P72" s="306"/>
      <c r="Q72" s="300"/>
      <c r="R72" s="305"/>
      <c r="S72" s="306" t="str">
        <f>IF(R72&lt;=S71,IF(nntf&lt;=T72,"to","to ∞ to"),"to ∞ to")</f>
        <v>to ∞ to</v>
      </c>
      <c r="T72" s="300"/>
      <c r="U72" s="3"/>
      <c r="V72" s="232"/>
      <c r="W72" s="232"/>
      <c r="X72" s="232"/>
    </row>
    <row r="73" spans="1:24" ht="12.75">
      <c r="A73" s="250"/>
      <c r="B73" s="250"/>
      <c r="C73" s="250"/>
      <c r="D73" s="250"/>
      <c r="E73" s="250"/>
      <c r="F73" s="250"/>
      <c r="G73" s="250"/>
      <c r="H73" s="250"/>
      <c r="I73" s="250"/>
      <c r="J73" s="250"/>
      <c r="K73" s="250"/>
      <c r="L73" s="250"/>
      <c r="M73" s="250"/>
      <c r="N73" s="250"/>
      <c r="O73" s="250"/>
      <c r="P73" s="347" t="s">
        <v>171</v>
      </c>
      <c r="Q73" s="452" t="s">
        <v>77</v>
      </c>
      <c r="R73" s="452"/>
      <c r="S73" s="452"/>
      <c r="T73" s="452"/>
      <c r="V73" s="232"/>
      <c r="W73" s="232"/>
      <c r="X73" s="232"/>
    </row>
    <row r="74" s="232" customFormat="1" ht="12.75">
      <c r="A74" s="413" t="s">
        <v>298</v>
      </c>
    </row>
    <row r="75" s="232" customFormat="1" ht="12.75"/>
    <row r="76" s="232" customFormat="1" ht="12.75"/>
    <row r="77" s="232" customFormat="1" ht="12.75"/>
    <row r="78" s="232" customFormat="1" ht="12.75"/>
    <row r="79" s="232" customFormat="1" ht="12.75"/>
    <row r="80" spans="22:24" s="232" customFormat="1" ht="12.75">
      <c r="V80" s="2"/>
      <c r="W80" s="2"/>
      <c r="X80" s="2"/>
    </row>
    <row r="81" spans="22:24" s="232" customFormat="1" ht="12.75">
      <c r="V81" s="2"/>
      <c r="W81" s="2"/>
      <c r="X81" s="2"/>
    </row>
    <row r="82" spans="22:24" s="232" customFormat="1" ht="12.75">
      <c r="V82" s="2"/>
      <c r="W82" s="2"/>
      <c r="X82" s="2"/>
    </row>
  </sheetData>
  <sheetProtection sheet="1" selectLockedCells="1"/>
  <protectedRanges>
    <protectedRange sqref="L5:M7" name="研究のセッティング_1_1"/>
  </protectedRanges>
  <mergeCells count="64">
    <mergeCell ref="F58:K58"/>
    <mergeCell ref="D44:F45"/>
    <mergeCell ref="Q73:T73"/>
    <mergeCell ref="F70:T70"/>
    <mergeCell ref="R61:T61"/>
    <mergeCell ref="R67:T69"/>
    <mergeCell ref="L60:N60"/>
    <mergeCell ref="O59:Q59"/>
    <mergeCell ref="L59:N59"/>
    <mergeCell ref="R58:T60"/>
    <mergeCell ref="L58:Q58"/>
    <mergeCell ref="A70:A72"/>
    <mergeCell ref="B70:D70"/>
    <mergeCell ref="O60:Q60"/>
    <mergeCell ref="I60:K60"/>
    <mergeCell ref="L50:M56"/>
    <mergeCell ref="N50:T56"/>
    <mergeCell ref="N28:T34"/>
    <mergeCell ref="L28:M34"/>
    <mergeCell ref="V29:X32"/>
    <mergeCell ref="N35:T40"/>
    <mergeCell ref="N41:T45"/>
    <mergeCell ref="N19:T20"/>
    <mergeCell ref="A5:A17"/>
    <mergeCell ref="F60:H60"/>
    <mergeCell ref="A58:A69"/>
    <mergeCell ref="F59:H59"/>
    <mergeCell ref="H51:I51"/>
    <mergeCell ref="C6:D7"/>
    <mergeCell ref="G9:J9"/>
    <mergeCell ref="G6:J6"/>
    <mergeCell ref="I59:K59"/>
    <mergeCell ref="A18:A34"/>
    <mergeCell ref="V64:W66"/>
    <mergeCell ref="A50:A56"/>
    <mergeCell ref="A35:A49"/>
    <mergeCell ref="N8:T13"/>
    <mergeCell ref="L14:M17"/>
    <mergeCell ref="L18:M20"/>
    <mergeCell ref="L35:M40"/>
    <mergeCell ref="L41:M45"/>
    <mergeCell ref="D50:F50"/>
    <mergeCell ref="G8:J8"/>
    <mergeCell ref="L5:M7"/>
    <mergeCell ref="L46:M49"/>
    <mergeCell ref="B4:C4"/>
    <mergeCell ref="D4:E4"/>
    <mergeCell ref="F4:G4"/>
    <mergeCell ref="H4:I4"/>
    <mergeCell ref="J4:K4"/>
    <mergeCell ref="L4:T4"/>
    <mergeCell ref="N46:T49"/>
    <mergeCell ref="D36:F37"/>
    <mergeCell ref="N5:T7"/>
    <mergeCell ref="N14:T17"/>
    <mergeCell ref="N18:T18"/>
    <mergeCell ref="N21:T27"/>
    <mergeCell ref="V10:X12"/>
    <mergeCell ref="V13:X15"/>
    <mergeCell ref="H12:I12"/>
    <mergeCell ref="V16:X22"/>
    <mergeCell ref="L21:M27"/>
    <mergeCell ref="V24:X26"/>
    <mergeCell ref="L8:M13"/>
  </mergeCells>
  <conditionalFormatting sqref="S72">
    <cfRule type="expression" priority="1" dxfId="0" stopIfTrue="1">
      <formula>R$72=T$72</formula>
    </cfRule>
  </conditionalFormatting>
  <conditionalFormatting sqref="H68:I68 K68:L68 F68 N68:O68 Q68">
    <cfRule type="expression" priority="2" dxfId="26" stopIfTrue="1">
      <formula>AND($H$46=0,$I$46=0)</formula>
    </cfRule>
  </conditionalFormatting>
  <conditionalFormatting sqref="G69">
    <cfRule type="expression" priority="3" dxfId="26" stopIfTrue="1">
      <formula>$F$69=$H$69</formula>
    </cfRule>
  </conditionalFormatting>
  <conditionalFormatting sqref="J69">
    <cfRule type="expression" priority="4" dxfId="26" stopIfTrue="1">
      <formula>$I$69=$K$69</formula>
    </cfRule>
  </conditionalFormatting>
  <conditionalFormatting sqref="M69">
    <cfRule type="expression" priority="5" dxfId="26" stopIfTrue="1">
      <formula>$L$69=$N$69</formula>
    </cfRule>
  </conditionalFormatting>
  <conditionalFormatting sqref="P69">
    <cfRule type="expression" priority="6" dxfId="26" stopIfTrue="1">
      <formula>$O$69=$Q$69</formula>
    </cfRule>
  </conditionalFormatting>
  <conditionalFormatting sqref="J63">
    <cfRule type="expression" priority="7" dxfId="0" stopIfTrue="1">
      <formula>$I$63=$K$63</formula>
    </cfRule>
  </conditionalFormatting>
  <conditionalFormatting sqref="G63">
    <cfRule type="expression" priority="8" dxfId="0" stopIfTrue="1">
      <formula>$F$63=$H$63</formula>
    </cfRule>
  </conditionalFormatting>
  <conditionalFormatting sqref="P63">
    <cfRule type="expression" priority="9" dxfId="0" stopIfTrue="1">
      <formula>$O$63=$Q$63</formula>
    </cfRule>
  </conditionalFormatting>
  <conditionalFormatting sqref="S63">
    <cfRule type="expression" priority="10" dxfId="0" stopIfTrue="1">
      <formula>$R$63=$T$63</formula>
    </cfRule>
  </conditionalFormatting>
  <conditionalFormatting sqref="M63">
    <cfRule type="expression" priority="11" dxfId="0" stopIfTrue="1">
      <formula>$L$63=$N$63</formula>
    </cfRule>
  </conditionalFormatting>
  <conditionalFormatting sqref="G65">
    <cfRule type="expression" priority="12" dxfId="0" stopIfTrue="1">
      <formula>eginf=0</formula>
    </cfRule>
  </conditionalFormatting>
  <conditionalFormatting sqref="G66">
    <cfRule type="expression" priority="13" dxfId="0" stopIfTrue="1">
      <formula>$F$66=$H$66</formula>
    </cfRule>
  </conditionalFormatting>
  <conditionalFormatting sqref="J65">
    <cfRule type="expression" priority="14" dxfId="0" stopIfTrue="1">
      <formula>cginf=0</formula>
    </cfRule>
  </conditionalFormatting>
  <conditionalFormatting sqref="J66">
    <cfRule type="expression" priority="15" dxfId="0" stopIfTrue="1">
      <formula>$I$66=$K$66</formula>
    </cfRule>
  </conditionalFormatting>
  <conditionalFormatting sqref="M66">
    <cfRule type="expression" priority="16" dxfId="0" stopIfTrue="1">
      <formula>$L$66=$N$66</formula>
    </cfRule>
  </conditionalFormatting>
  <conditionalFormatting sqref="P66">
    <cfRule type="expression" priority="17" dxfId="0" stopIfTrue="1">
      <formula>$O$66=$Q$66</formula>
    </cfRule>
  </conditionalFormatting>
  <conditionalFormatting sqref="S66">
    <cfRule type="expression" priority="18" dxfId="0" stopIfTrue="1">
      <formula>$R$66=$T$66</formula>
    </cfRule>
  </conditionalFormatting>
  <conditionalFormatting sqref="I69 K69">
    <cfRule type="cellIs" priority="19" dxfId="10" operator="equal" stopIfTrue="1">
      <formula>mcg</formula>
    </cfRule>
  </conditionalFormatting>
  <conditionalFormatting sqref="F69 H69:I69">
    <cfRule type="cellIs" priority="20" dxfId="10" operator="equal" stopIfTrue="1">
      <formula>meg</formula>
    </cfRule>
  </conditionalFormatting>
  <conditionalFormatting sqref="N69 L69">
    <cfRule type="cellIs" priority="21" dxfId="10" operator="equal" stopIfTrue="1">
      <formula>rm</formula>
    </cfRule>
  </conditionalFormatting>
  <conditionalFormatting sqref="O69 Q69">
    <cfRule type="cellIs" priority="22" dxfId="10" operator="equal" stopIfTrue="1">
      <formula>md</formula>
    </cfRule>
  </conditionalFormatting>
  <conditionalFormatting sqref="H48">
    <cfRule type="expression" priority="23" dxfId="9" stopIfTrue="1">
      <formula>AND($H$48=0,$I$48=0)</formula>
    </cfRule>
  </conditionalFormatting>
  <conditionalFormatting sqref="I48">
    <cfRule type="expression" priority="24" dxfId="8" stopIfTrue="1">
      <formula>AND($H$48=0,$I$48=0)</formula>
    </cfRule>
  </conditionalFormatting>
  <conditionalFormatting sqref="F63 H63">
    <cfRule type="cellIs" priority="25" dxfId="7" operator="equal" stopIfTrue="1">
      <formula>$G$62</formula>
    </cfRule>
  </conditionalFormatting>
  <conditionalFormatting sqref="H53:I53 H51:I51">
    <cfRule type="expression" priority="26" dxfId="6" stopIfTrue="1">
      <formula>(type="proportion")</formula>
    </cfRule>
  </conditionalFormatting>
  <conditionalFormatting sqref="H33">
    <cfRule type="expression" priority="27" dxfId="4" stopIfTrue="1">
      <formula>$H$22=""</formula>
    </cfRule>
  </conditionalFormatting>
  <conditionalFormatting sqref="I33">
    <cfRule type="expression" priority="28" dxfId="4" stopIfTrue="1">
      <formula>$I$22=""</formula>
    </cfRule>
  </conditionalFormatting>
  <conditionalFormatting sqref="P72">
    <cfRule type="expression" priority="29" dxfId="0" stopIfTrue="1">
      <formula>O$73=Q$73</formula>
    </cfRule>
  </conditionalFormatting>
  <conditionalFormatting sqref="M72">
    <cfRule type="expression" priority="30" dxfId="0" stopIfTrue="1">
      <formula>$L$73=$N$73</formula>
    </cfRule>
  </conditionalFormatting>
  <conditionalFormatting sqref="J72">
    <cfRule type="expression" priority="31" dxfId="0" stopIfTrue="1">
      <formula>$I$73=$K$73</formula>
    </cfRule>
  </conditionalFormatting>
  <conditionalFormatting sqref="G72">
    <cfRule type="expression" priority="32" dxfId="0" stopIfTrue="1">
      <formula>$F$73=$H$73</formula>
    </cfRule>
  </conditionalFormatting>
  <dataValidations count="47">
    <dataValidation type="textLength" allowBlank="1" showInputMessage="1" showErrorMessage="1" sqref="I54">
      <formula1>1</formula1>
      <formula2>12</formula2>
    </dataValidation>
    <dataValidation type="textLength" allowBlank="1" showInputMessage="1" showErrorMessage="1" sqref="L5:M7">
      <formula1>10</formula1>
      <formula2>800</formula2>
    </dataValidation>
    <dataValidation type="textLength" allowBlank="1" showInputMessage="1" showErrorMessage="1" promptTitle="研究の時期および期間" prompt="アウトカムが一度きり、つまりある 1時点でのみ測定された場合、それは曝露群/対照群への割付けを起点にしていつか。&#10;&#10;アウトカムがある一定期間にわたって測定された場合、それは曝露群/対照群への割付け後のどの期間のことか。" sqref="N50:T56">
      <formula1>1</formula1>
      <formula2>500</formula2>
    </dataValidation>
    <dataValidation allowBlank="1" showInputMessage="1" showErrorMessage="1" promptTitle="Follow-up time in EG or nul" prompt="If a rate is wanted (such as in incidence studies), enter for the exposure group the average length of follow-up, in units of time shown.&#10;&#10;If a proportion is wanted (such as risk or prevalence), leave blank." sqref="H53"/>
    <dataValidation allowBlank="1" showInputMessage="1" showErrorMessage="1" promptTitle="Follow up time in CG or nul" prompt="If a rate is wanted (such as in incidence studies), enter for the comparison group the average length of follow-up, in units of time shown.&#10;&#10;If a proportion is wanted (such as risk or prevalence), leave blank." sqref="I53"/>
    <dataValidation allowBlank="1" showInputMessage="1" showErrorMessage="1" promptTitle="評価者は誰か？" prompt="研究報告を評価したのは誰か。イニシャルまたは独自のIDを入力すること。" sqref="D4:E4"/>
    <dataValidation allowBlank="1" showInputMessage="1" showErrorMessage="1" promptTitle="いつ評価されたのか？" prompt="この研究報告はいつ評価されたのか。" sqref="H4:I4"/>
    <dataValidation allowBlank="1" showInputMessage="1" showErrorMessage="1" promptTitle="文献の詳細" prompt="主著者、雑誌名、および出版年などといった研究の文献に関する詳細を簡単に入力すること。&#10;Page_1の「選択したエビデンス」にて、文献の完全な引用をつけること。" sqref="L4:T4"/>
    <dataValidation type="whole" allowBlank="1" showInputMessage="1" showErrorMessage="1" promptTitle="介入中/介入後の脱落" prompt="対照群に割付けられ、実際に介入を受けたが、フォローアップから脱落してしまった人の数を入力すること。&#10;" sqref="I31">
      <formula1>0</formula1>
      <formula2>H10</formula2>
    </dataValidation>
    <dataValidation type="whole" allowBlank="1" showInputMessage="1" showErrorMessage="1" promptTitle="介入中/介入後の脱落" prompt="曝露群に割付けられ、実際に介入を受けたが、フォローアップから脱落してしまった人の数を入力すること。" sqref="H31">
      <formula1>0</formula1>
      <formula2>H10</formula2>
    </dataValidation>
    <dataValidation type="whole" allowBlank="1" showInputMessage="1" showErrorMessage="1" promptTitle="フォローアップの完了" prompt="曝露群に割付けられ、実際に介入を受けて (一部または全部)、フォローアップを完了した人の数を入力すること。&#10;&#10;分母として対照群の人時が提供されている場合はここにその数値を入力し、時間 (以下参照) を 1.0 に設定すること。" sqref="H28:I28">
      <formula1>0</formula1>
      <formula2>H10</formula2>
    </dataValidation>
    <dataValidation type="whole" allowBlank="1" showInputMessage="1" showErrorMessage="1" promptTitle="介入前の脱落" prompt="対照群に割付けられた人のうち、介入前に脱落した人数をここに入力すること。" sqref="I25">
      <formula1>0</formula1>
      <formula2>I22</formula2>
    </dataValidation>
    <dataValidation type="whole" allowBlank="1" showInputMessage="1" showErrorMessage="1" promptTitle="介入前の脱落" prompt="曝露群に割付けられた人のうち、介入前に脱落した人数をここに入力すること。" sqref="H25">
      <formula1>0</formula1>
      <formula2>H10</formula2>
    </dataValidation>
    <dataValidation type="whole" operator="notEqual" allowBlank="1" showInputMessage="1" showErrorMessage="1" promptTitle="曝露群" prompt="実際に介入を受けたか、フォローアップを完了したかにかかわらず、曝露群に割付けられた人数を入力する。" sqref="H22">
      <formula1>0</formula1>
    </dataValidation>
    <dataValidation type="whole" operator="notEqual" allowBlank="1" showInputMessage="1" showErrorMessage="1" promptTitle="対照群" prompt="実際に介入を受けたか、フォローアップを完了したかにかかわらず、対照群に割付けられた人数を入力する。" sqref="I22">
      <formula1>0</formula1>
    </dataValidation>
    <dataValidation type="decimal" allowBlank="1" showInputMessage="1" showErrorMessage="1" promptTitle="平均値" prompt="曝露群のアウトカム指標の平均値を入力すること。" sqref="H46">
      <formula1>-500000</formula1>
      <formula2>500000</formula2>
    </dataValidation>
    <dataValidation type="decimal" allowBlank="1" showInputMessage="1" showErrorMessage="1" promptTitle="平均値" prompt="対照群のアウトカム指標の平均値を入力すること。" sqref="I46">
      <formula1>-500000</formula1>
      <formula2>500000</formula2>
    </dataValidation>
    <dataValidation type="decimal" allowBlank="1" showInputMessage="1" showErrorMessage="1" promptTitle="標準偏差" prompt="ここに標準偏差 (SD) を入力するか、またはこの下の行に標準誤差 (SE) を入力すること。" sqref="H47:I47">
      <formula1>-500000</formula1>
      <formula2>500000</formula2>
    </dataValidation>
    <dataValidation type="decimal" allowBlank="1" showInputMessage="1" showErrorMessage="1" promptTitle="標準誤差" prompt="ここに標準誤差 (SE) を入力するか、またはこの上の行に標準偏差 (SD) を入力すること。" sqref="H48:I48">
      <formula1>-500000</formula1>
      <formula2>500000</formula2>
    </dataValidation>
    <dataValidation allowBlank="1" showInputMessage="1" showErrorMessage="1" promptTitle="アウトカムを有さない参加者" prompt="入力は任意とする。計算の対象とはならない。" sqref="I41"/>
    <dataValidation type="whole" allowBlank="1" showInputMessage="1" showErrorMessage="1" promptTitle="アウトカムを有さない参加者" prompt="入力は任意とする。計算の対象とはならない。" sqref="H41">
      <formula1>0</formula1>
      <formula2>egf</formula2>
    </dataValidation>
    <dataValidation type="whole" allowBlank="1" showInputMessage="1" showErrorMessage="1" promptTitle="アウトカムを有する参加者" prompt="曝露群のうち、対象アウトカムを有する参加者の数を入力すること。&#10;&#10;この数がフォローアップが完了した人数を超えてはならない。" sqref="H38">
      <formula1>0</formula1>
      <formula2>H28</formula2>
    </dataValidation>
    <dataValidation type="whole" allowBlank="1" showInputMessage="1" showErrorMessage="1" promptTitle="アウトカムを有する参加者" prompt="対照群のうち、対象アウトカムを有する参加者の数を入力すること。&#10;&#10;この数がフォローアップが完了した人数を超えてはならない。" sqref="I38">
      <formula1>0</formula1>
      <formula2>I28</formula2>
    </dataValidation>
    <dataValidation allowBlank="1" showInputMessage="1" showErrorMessage="1" promptTitle="どのアウトカムか。" prompt="どのカテゴリカル アウトカムのためにデータを入力しているのかを入力すること。" sqref="D36:F37"/>
    <dataValidation allowBlank="1" showInputMessage="1" showErrorMessage="1" promptTitle="どのアウトカムか。" prompt="どの連続アウトカムのためにデータを入力しているのかを入力すること。" sqref="D44:F45"/>
    <dataValidation type="list" allowBlank="1" showInputMessage="1" showErrorMessage="1" promptTitle="ドロップダウンリストから選択する。" prompt="率か？それとも割合か？&#10;ダブルクリックして、ドロップダウンリストから率または割合を選択すること。&#10;発生率の場合は率、リスクまたは有病割合の場合は割合を使用すること。&#10;&#10;率を評価する場合、EG および CB に対し、時間の単位および平均的なフォローアップ期間を入力すること。" sqref="D50:F50">
      <formula1>"rate, proportion"</formula1>
    </dataValidation>
    <dataValidation allowBlank="1" showInputMessage="1" showErrorMessage="1" promptTitle="報告されている発現" prompt="曝露群について報告されている発現を入力すること。" sqref="G71"/>
    <dataValidation allowBlank="1" showInputMessage="1" showErrorMessage="1" promptTitle="下限信頼限界" prompt="下限信頼限界を入力すること。" sqref="F72 I72 L72 O72 R72"/>
    <dataValidation allowBlank="1" showInputMessage="1" showErrorMessage="1" promptTitle="上限信頼限界" prompt="上限信頼限界を入力すること。" sqref="H72 K72 N72 Q72 T72"/>
    <dataValidation allowBlank="1" showInputMessage="1" showErrorMessage="1" promptTitle="報告されている発現" prompt="対照群について報告されている発現を入力すること。" sqref="J71"/>
    <dataValidation allowBlank="1" showInputMessage="1" showErrorMessage="1" promptTitle="報告されている相対効果" prompt="報告されている相対効果を入力すること。" sqref="M71"/>
    <dataValidation allowBlank="1" showInputMessage="1" showErrorMessage="1" promptTitle="報告されている絶対効果" prompt="報告されている絶対効果を入力すること。" sqref="P71"/>
    <dataValidation allowBlank="1" showInputMessage="1" showErrorMessage="1" promptTitle="報告されている NNT" prompt="報告されているNNTを入力すること。" sqref="S71"/>
    <dataValidation allowBlank="1" showInputMessage="1" showErrorMessage="1" promptTitle="報告された主な結果" prompt="報告されている主要なアウトカム、研究員が採択した解析手法(ロジスティック回帰または生存率分析)について説明すること。また、それらのアウトカムに対し、他の変数(年齢および性別、施設、またはある特定の交絡など)を考慮した調整が実施されているかどうかわかる場合には、その旨を述べること。" sqref="F70:T70"/>
    <dataValidation type="textLength" allowBlank="1" showInputMessage="1" showErrorMessage="1" promptTitle="参加者集団" prompt="適格集団の中からどうやって参加者を選出したか。連続した症例か、それとも無作為に選出されたサンプルだろうか。&#10;また、適格者のうち研究に参加したのは何割か。" sqref="N14:T17">
      <formula1>1</formula1>
      <formula2>700</formula2>
    </dataValidation>
    <dataValidation type="textLength" allowBlank="1" showInputMessage="1" showErrorMessage="1" promptTitle="適格集団" prompt="適格者の選出方法について説明すること。&#10;出生届、メディア広告、クラス名簿などといった、サンプリングのための枠組みを使用したか。募集や、適格性の評価を行ったのは誰か。&#10;主な適格基準 (組み入れ基準および除外基準) を列挙してみよう。" sqref="N8:T13">
      <formula1>1</formula1>
      <formula2>900</formula2>
    </dataValidation>
    <dataValidation type="textLength" allowBlank="1" showInputMessage="1" showErrorMessage="1" promptTitle="セッティング" prompt="適格者の所属するセッティングまたは場所はどこか。たとえば国、都市/郊外/病院/コミュニティなどを入力しよう。" sqref="N5:T7">
      <formula1>1</formula1>
      <formula2>500</formula2>
    </dataValidation>
    <dataValidation type="textLength" allowBlank="1" showInputMessage="1" showErrorMessage="1" promptTitle="曝露群の介入" prompt="研究対象となった介入について説明すること。治療について定義し、いつ、どのように、だれによって投与されたのか説明しよう。" sqref="N21:T27">
      <formula1>1</formula1>
      <formula2>600</formula2>
    </dataValidation>
    <dataValidation allowBlank="1" showInputMessage="1" showErrorMessage="1" promptTitle="割り付け方法" prompt="「ランダム化」または「非ランダム」のいずれかを削除すること。" sqref="N18:T18"/>
    <dataValidation allowBlank="1" showInputMessage="1" showErrorMessage="1" promptTitle="割り付け方法" prompt="たとえば、単純ランダム化、クラスターランダム化、または症例シリーズなどといったように、曝露群および対照群への割り付け方法について説明しよう。ランダム化の場合、割り付けを把握していたのは誰か。" sqref="N19:T20"/>
    <dataValidation type="textLength" allowBlank="1" showInputMessage="1" showErrorMessage="1" promptTitle="対照群" prompt="対照群に与えられた介入について説明すること。治療について定義し、いつ、どのように、だれによって投与されたのかを説明しよう。" sqref="N28:T34">
      <formula1>1</formula1>
      <formula2>400</formula2>
    </dataValidation>
    <dataValidation allowBlank="1" showInputMessage="1" showErrorMessage="1" promptTitle="アウトカム" prompt="有害アウトカムは何か。&#10;&#10;いつ、どのように、誰によって評価されたのか。" sqref="N46:T49"/>
    <dataValidation type="textLength" allowBlank="1" showInputMessage="1" showErrorMessage="1" promptTitle="アウトカム" prompt="セカンダリアウトカムは何か。&#10;&#10;いつ、どのように、誰によって評価されたか。" sqref="N41:T45">
      <formula1>1</formula1>
      <formula2>800</formula2>
    </dataValidation>
    <dataValidation type="textLength" allowBlank="1" showInputMessage="1" showErrorMessage="1" promptTitle="アウトカム" prompt="プライマリアウトカムは何か。&#10;&#10;いつ、どのように、誰によって評価されたのか。" sqref="N35:T40">
      <formula1>1</formula1>
      <formula2>800</formula2>
    </dataValidation>
    <dataValidation allowBlank="1" showInputMessage="1" showErrorMessage="1" promptTitle="・・・あたりの発現を報告する。" prompt="x 名あたり、x 人年あたり (100、1,000、10,000など) などといったように、報告のための適切な数 を入力すること。&#10;何も入力しなかった場合、参加者 1名あたりの結果が表示される。&#10;&#10;パーセンテージの場合、100 を選択すること。" sqref="H55"/>
    <dataValidation type="textLength" allowBlank="1" showInputMessage="1" showErrorMessage="1" promptTitle="時間の単位" prompt="使用した時間の単位 (年、月、日) を入力すること。&#10;&#10;どれも該当しない場合は (率ではない場合)、はブランクのままにしておくこと。" sqref="H51:I51">
      <formula1>1</formula1>
      <formula2>20</formula2>
    </dataValidation>
    <dataValidation type="whole" operator="greaterThan" allowBlank="1" showInputMessage="1" showErrorMessage="1" promptTitle="参加者集団" prompt="研究に組み込まれた参加者の合計人数を入力すること。" sqref="H12:I12">
      <formula1>20</formula1>
    </dataValidation>
  </dataValidations>
  <hyperlinks>
    <hyperlink ref="Q73" r:id="rId1" display="rt.jackson@auckland.ac.nz"/>
  </hyperlinks>
  <printOptions horizontalCentered="1"/>
  <pageMargins left="0.393700787401575" right="0.393700787401575" top="0.393700787401575" bottom="0.63" header="0.078740157480315" footer="0.36"/>
  <pageSetup fitToHeight="1" fitToWidth="1" horizontalDpi="600" verticalDpi="600" orientation="portrait" paperSize="9" scale="75"/>
  <headerFooter alignWithMargins="0">
    <oddFooter xml:space="preserve">&amp;L&amp;8&amp;F, &amp;A
&amp;D&amp;R&amp;8Downloadable from  www.epiq.co.nz
Copyright © 2004 Rod Jackson, University of Auckland </oddFooter>
  </headerFooter>
  <drawing r:id="rId4"/>
  <legacyDrawing r:id="rId3"/>
</worksheet>
</file>

<file path=xl/worksheets/sheet5.xml><?xml version="1.0" encoding="utf-8"?>
<worksheet xmlns="http://schemas.openxmlformats.org/spreadsheetml/2006/main" xmlns:r="http://schemas.openxmlformats.org/officeDocument/2006/relationships">
  <sheetPr codeName="Sheet4">
    <pageSetUpPr fitToPage="1"/>
  </sheetPr>
  <dimension ref="A1:I38"/>
  <sheetViews>
    <sheetView showZeros="0" tabSelected="1" zoomScalePageLayoutView="0" workbookViewId="0" topLeftCell="A1">
      <selection activeCell="D7" sqref="D7"/>
    </sheetView>
  </sheetViews>
  <sheetFormatPr defaultColWidth="9.28125" defaultRowHeight="12.75"/>
  <cols>
    <col min="1" max="1" width="3.421875" style="78" customWidth="1"/>
    <col min="2" max="2" width="33.28125" style="78" customWidth="1"/>
    <col min="3" max="3" width="7.421875" style="77" customWidth="1"/>
    <col min="4" max="4" width="66.00390625" style="77" customWidth="1"/>
    <col min="5" max="5" width="1.421875" style="78" customWidth="1"/>
    <col min="6" max="16384" width="9.28125" style="78" customWidth="1"/>
  </cols>
  <sheetData>
    <row r="1" spans="1:4" ht="18">
      <c r="A1" s="732"/>
      <c r="B1" s="733"/>
      <c r="C1" s="199" t="str">
        <f>Page1!F2</f>
        <v>介入研究</v>
      </c>
      <c r="D1" s="131"/>
    </row>
    <row r="2" spans="1:4" ht="15.75">
      <c r="A2" s="103" t="str">
        <f>Page2!A2</f>
        <v>ステップ 3: PECOT フレームワークを使って研究を評価する。</v>
      </c>
      <c r="B2" s="96"/>
      <c r="C2" s="129"/>
      <c r="D2" s="130"/>
    </row>
    <row r="3" spans="1:4" ht="15.75">
      <c r="A3" s="97"/>
      <c r="B3" s="98" t="s">
        <v>50</v>
      </c>
      <c r="C3" s="197"/>
      <c r="D3" s="412" t="s">
        <v>290</v>
      </c>
    </row>
    <row r="4" spans="1:9" s="74" customFormat="1" ht="38.25" customHeight="1">
      <c r="A4" s="120"/>
      <c r="B4" s="376" t="s">
        <v>51</v>
      </c>
      <c r="C4" s="377" t="s">
        <v>52</v>
      </c>
      <c r="D4" s="378" t="s">
        <v>53</v>
      </c>
      <c r="E4" s="74" t="s">
        <v>89</v>
      </c>
      <c r="F4" s="730" t="s">
        <v>49</v>
      </c>
      <c r="G4" s="454"/>
      <c r="H4" s="454"/>
      <c r="I4" s="455"/>
    </row>
    <row r="5" spans="1:9" ht="15.75">
      <c r="A5" s="646" t="s">
        <v>80</v>
      </c>
      <c r="B5" s="243" t="s">
        <v>212</v>
      </c>
      <c r="C5" s="134"/>
      <c r="D5" s="135"/>
      <c r="F5" s="456"/>
      <c r="G5" s="457"/>
      <c r="H5" s="457"/>
      <c r="I5" s="458"/>
    </row>
    <row r="6" spans="1:9" ht="24">
      <c r="A6" s="646"/>
      <c r="B6" s="379" t="s">
        <v>213</v>
      </c>
      <c r="C6" s="179" t="s">
        <v>116</v>
      </c>
      <c r="D6" s="394" t="s">
        <v>281</v>
      </c>
      <c r="F6" s="456"/>
      <c r="G6" s="457"/>
      <c r="H6" s="457"/>
      <c r="I6" s="458"/>
    </row>
    <row r="7" spans="1:9" ht="25.5">
      <c r="A7" s="646"/>
      <c r="B7" s="380" t="s">
        <v>214</v>
      </c>
      <c r="C7" s="180" t="s">
        <v>116</v>
      </c>
      <c r="D7" s="394" t="s">
        <v>233</v>
      </c>
      <c r="F7" s="456"/>
      <c r="G7" s="457"/>
      <c r="H7" s="457"/>
      <c r="I7" s="458"/>
    </row>
    <row r="8" spans="1:9" ht="25.5">
      <c r="A8" s="646"/>
      <c r="B8" s="380" t="s">
        <v>215</v>
      </c>
      <c r="C8" s="180" t="s">
        <v>116</v>
      </c>
      <c r="D8" s="394" t="s">
        <v>234</v>
      </c>
      <c r="F8" s="459"/>
      <c r="G8" s="460"/>
      <c r="H8" s="460"/>
      <c r="I8" s="461"/>
    </row>
    <row r="9" spans="1:9" ht="39" customHeight="1" thickBot="1">
      <c r="A9" s="727"/>
      <c r="B9" s="381" t="s">
        <v>243</v>
      </c>
      <c r="C9" s="181" t="s">
        <v>116</v>
      </c>
      <c r="D9" s="395" t="s">
        <v>235</v>
      </c>
      <c r="F9" s="730" t="s">
        <v>251</v>
      </c>
      <c r="G9" s="454"/>
      <c r="H9" s="454"/>
      <c r="I9" s="455"/>
    </row>
    <row r="10" spans="1:9" ht="15.75" customHeight="1">
      <c r="A10" s="646" t="s">
        <v>108</v>
      </c>
      <c r="B10" s="734" t="s">
        <v>302</v>
      </c>
      <c r="C10" s="735"/>
      <c r="D10" s="736"/>
      <c r="F10" s="456"/>
      <c r="G10" s="457"/>
      <c r="H10" s="457"/>
      <c r="I10" s="458"/>
    </row>
    <row r="11" spans="1:9" ht="24">
      <c r="A11" s="646"/>
      <c r="B11" s="382" t="s">
        <v>273</v>
      </c>
      <c r="C11" s="179" t="s">
        <v>116</v>
      </c>
      <c r="D11" s="394" t="s">
        <v>236</v>
      </c>
      <c r="F11" s="456"/>
      <c r="G11" s="457"/>
      <c r="H11" s="457"/>
      <c r="I11" s="458"/>
    </row>
    <row r="12" spans="1:9" ht="24">
      <c r="A12" s="646"/>
      <c r="B12" s="383" t="s">
        <v>291</v>
      </c>
      <c r="C12" s="180" t="s">
        <v>116</v>
      </c>
      <c r="D12" s="394" t="s">
        <v>292</v>
      </c>
      <c r="F12" s="456"/>
      <c r="G12" s="457"/>
      <c r="H12" s="457"/>
      <c r="I12" s="458"/>
    </row>
    <row r="13" spans="1:9" ht="24">
      <c r="A13" s="646"/>
      <c r="B13" s="383" t="s">
        <v>293</v>
      </c>
      <c r="C13" s="180" t="s">
        <v>116</v>
      </c>
      <c r="D13" s="394" t="s">
        <v>294</v>
      </c>
      <c r="F13" s="459"/>
      <c r="G13" s="460"/>
      <c r="H13" s="460"/>
      <c r="I13" s="461"/>
    </row>
    <row r="14" spans="1:4" ht="36">
      <c r="A14" s="646"/>
      <c r="B14" s="383" t="s">
        <v>295</v>
      </c>
      <c r="C14" s="180" t="s">
        <v>115</v>
      </c>
      <c r="D14" s="263"/>
    </row>
    <row r="15" spans="1:4" ht="48">
      <c r="A15" s="646"/>
      <c r="B15" s="383" t="s">
        <v>216</v>
      </c>
      <c r="C15" s="180" t="s">
        <v>116</v>
      </c>
      <c r="D15" s="394" t="s">
        <v>296</v>
      </c>
    </row>
    <row r="16" spans="1:4" ht="25.5">
      <c r="A16" s="646"/>
      <c r="B16" s="383" t="s">
        <v>217</v>
      </c>
      <c r="C16" s="180" t="s">
        <v>116</v>
      </c>
      <c r="D16" s="394" t="s">
        <v>237</v>
      </c>
    </row>
    <row r="17" spans="1:4" ht="15.75">
      <c r="A17" s="646"/>
      <c r="B17" s="383" t="s">
        <v>218</v>
      </c>
      <c r="C17" s="180" t="s">
        <v>116</v>
      </c>
      <c r="D17" s="394" t="s">
        <v>238</v>
      </c>
    </row>
    <row r="18" spans="1:4" ht="38.25">
      <c r="A18" s="646"/>
      <c r="B18" s="383" t="s">
        <v>274</v>
      </c>
      <c r="C18" s="180" t="s">
        <v>116</v>
      </c>
      <c r="D18" s="263" t="s">
        <v>18</v>
      </c>
    </row>
    <row r="19" spans="1:4" ht="25.5">
      <c r="A19" s="646"/>
      <c r="B19" s="383" t="s">
        <v>244</v>
      </c>
      <c r="C19" s="180" t="s">
        <v>116</v>
      </c>
      <c r="D19" s="394" t="s">
        <v>19</v>
      </c>
    </row>
    <row r="20" spans="1:4" ht="16.5" thickBot="1">
      <c r="A20" s="727"/>
      <c r="B20" s="381" t="s">
        <v>219</v>
      </c>
      <c r="C20" s="181" t="s">
        <v>116</v>
      </c>
      <c r="D20" s="395" t="s">
        <v>20</v>
      </c>
    </row>
    <row r="21" spans="1:4" ht="15.75">
      <c r="A21" s="726" t="s">
        <v>90</v>
      </c>
      <c r="B21" s="384" t="s">
        <v>245</v>
      </c>
      <c r="C21" s="134"/>
      <c r="D21" s="136"/>
    </row>
    <row r="22" spans="1:4" ht="25.5">
      <c r="A22" s="646"/>
      <c r="B22" s="383" t="s">
        <v>220</v>
      </c>
      <c r="C22" s="180" t="s">
        <v>116</v>
      </c>
      <c r="D22" s="394" t="s">
        <v>282</v>
      </c>
    </row>
    <row r="23" spans="1:4" ht="24">
      <c r="A23" s="646"/>
      <c r="B23" s="383" t="s">
        <v>221</v>
      </c>
      <c r="C23" s="259" t="s">
        <v>116</v>
      </c>
      <c r="D23" s="394" t="s">
        <v>297</v>
      </c>
    </row>
    <row r="24" spans="1:4" ht="16.5" thickBot="1">
      <c r="A24" s="727"/>
      <c r="B24" s="385" t="s">
        <v>222</v>
      </c>
      <c r="C24" s="182" t="s">
        <v>116</v>
      </c>
      <c r="D24" s="396" t="s">
        <v>21</v>
      </c>
    </row>
    <row r="25" spans="1:4" ht="15.75">
      <c r="A25" s="728" t="s">
        <v>91</v>
      </c>
      <c r="B25" s="386" t="s">
        <v>223</v>
      </c>
      <c r="C25" s="314" t="s">
        <v>116</v>
      </c>
      <c r="D25" s="397" t="s">
        <v>22</v>
      </c>
    </row>
    <row r="26" spans="1:4" ht="16.5" thickBot="1">
      <c r="A26" s="731"/>
      <c r="B26" s="387" t="s">
        <v>275</v>
      </c>
      <c r="C26" s="313" t="s">
        <v>116</v>
      </c>
      <c r="D26" s="398" t="s">
        <v>23</v>
      </c>
    </row>
    <row r="27" spans="1:4" ht="5.25" customHeight="1" thickBot="1">
      <c r="A27" s="312"/>
      <c r="B27" s="311"/>
      <c r="C27" s="311"/>
      <c r="D27" s="311"/>
    </row>
    <row r="28" spans="1:5" s="80" customFormat="1" ht="36">
      <c r="A28" s="728" t="s">
        <v>92</v>
      </c>
      <c r="B28" s="382" t="s">
        <v>224</v>
      </c>
      <c r="C28" s="179" t="s">
        <v>116</v>
      </c>
      <c r="D28" s="399" t="s">
        <v>24</v>
      </c>
      <c r="E28" s="65"/>
    </row>
    <row r="29" spans="1:4" ht="15.75">
      <c r="A29" s="729"/>
      <c r="B29" s="382" t="s">
        <v>225</v>
      </c>
      <c r="C29" s="179" t="s">
        <v>116</v>
      </c>
      <c r="D29" s="399" t="s">
        <v>25</v>
      </c>
    </row>
    <row r="30" spans="1:4" ht="25.5">
      <c r="A30" s="729"/>
      <c r="B30" s="388" t="s">
        <v>226</v>
      </c>
      <c r="C30" s="180" t="s">
        <v>116</v>
      </c>
      <c r="D30" s="394" t="s">
        <v>26</v>
      </c>
    </row>
    <row r="31" spans="1:4" ht="15.75">
      <c r="A31" s="729"/>
      <c r="B31" s="388" t="s">
        <v>227</v>
      </c>
      <c r="C31" s="180" t="s">
        <v>116</v>
      </c>
      <c r="D31" s="394" t="s">
        <v>27</v>
      </c>
    </row>
    <row r="32" spans="1:4" s="77" customFormat="1" ht="39" thickBot="1">
      <c r="A32" s="729"/>
      <c r="B32" s="389" t="s">
        <v>228</v>
      </c>
      <c r="C32" s="181" t="s">
        <v>116</v>
      </c>
      <c r="D32" s="395" t="s">
        <v>28</v>
      </c>
    </row>
    <row r="33" spans="1:5" s="80" customFormat="1" ht="38.25">
      <c r="A33" s="726" t="s">
        <v>82</v>
      </c>
      <c r="B33" s="390" t="s">
        <v>229</v>
      </c>
      <c r="C33" s="179" t="s">
        <v>116</v>
      </c>
      <c r="D33" s="397" t="s">
        <v>30</v>
      </c>
      <c r="E33" s="65"/>
    </row>
    <row r="34" spans="1:4" ht="25.5">
      <c r="A34" s="646"/>
      <c r="B34" s="391" t="s">
        <v>230</v>
      </c>
      <c r="C34" s="180" t="s">
        <v>116</v>
      </c>
      <c r="D34" s="394" t="s">
        <v>31</v>
      </c>
    </row>
    <row r="35" spans="1:4" ht="24.75">
      <c r="A35" s="646"/>
      <c r="B35" s="392" t="s">
        <v>231</v>
      </c>
      <c r="C35" s="180" t="s">
        <v>116</v>
      </c>
      <c r="D35" s="394" t="s">
        <v>32</v>
      </c>
    </row>
    <row r="36" spans="1:4" ht="15.75" thickBot="1">
      <c r="A36" s="727"/>
      <c r="B36" s="393" t="s">
        <v>232</v>
      </c>
      <c r="C36" s="181" t="s">
        <v>116</v>
      </c>
      <c r="D36" s="395" t="s">
        <v>33</v>
      </c>
    </row>
    <row r="37" spans="1:4" ht="12.75">
      <c r="A37" s="249"/>
      <c r="B37" s="249"/>
      <c r="C37" s="249"/>
      <c r="D37" s="347" t="s">
        <v>29</v>
      </c>
    </row>
    <row r="38" ht="12.75">
      <c r="A38" s="413" t="s">
        <v>298</v>
      </c>
    </row>
  </sheetData>
  <sheetProtection sheet="1" selectLockedCells="1"/>
  <mergeCells count="10">
    <mergeCell ref="A1:B1"/>
    <mergeCell ref="A5:A9"/>
    <mergeCell ref="A10:A20"/>
    <mergeCell ref="F9:I13"/>
    <mergeCell ref="B10:D10"/>
    <mergeCell ref="A21:A24"/>
    <mergeCell ref="A28:A32"/>
    <mergeCell ref="A33:A36"/>
    <mergeCell ref="F4:I8"/>
    <mergeCell ref="A25:A26"/>
  </mergeCells>
  <dataValidations count="36">
    <dataValidation type="list" allowBlank="1" showInputMessage="1" showErrorMessage="1" promptTitle="研究の評価" prompt="全体的な研究の質を評価し、グレード付けする。&#10;+_良:バイアスのリスクまたは測定誤差が低い。&#10;x_不可:欠陥があり、信頼できない。&#10;?_不明、報告が不明瞭、評価不能" sqref="C36">
      <formula1>"+, x, ?"</formula1>
    </dataValidation>
    <dataValidation type="list" allowBlank="1" showInputMessage="1" showErrorMessage="1" promptTitle="評価" prompt="ボックスをダブルクリックして当該項目に対する評価を選択すること。&#10;  +  ok、可&#10;  x  not ok、不可&#10;  ? 不明、未報告、評価不能&#10;  na 該当なし" sqref="C33:C35">
      <formula1>"+, x, ?, na"</formula1>
    </dataValidation>
    <dataValidation type="list" allowBlank="1" showInputMessage="1" showErrorMessage="1" promptTitle="評価" prompt="当該項目に対する評価を選択すること。&#10;  +  良&#10;  x  不良&#10;  ?  不明、未報告、評価不能&#10;  na 該当なし" sqref="C32">
      <formula1>"+, x, ?, na"</formula1>
    </dataValidation>
    <dataValidation allowBlank="1" showInputMessage="1" showErrorMessage="1" promptTitle="Source population" prompt="Was the source population described e.g. setting, location, in sufficient detail to determine if generalisable and applicable?" sqref="D21"/>
    <dataValidation type="list" allowBlank="1" showInputMessage="1" showErrorMessage="1" promptTitle="評価" prompt="この項目に対する評価を入力すること。&#10;  +  よい、良&#10;  ~  可、または不明瞭&#10;  x  不可&#10;  nr 未報告、評価不能" sqref="C21">
      <formula1>"+, ~, x, nr"</formula1>
    </dataValidation>
    <dataValidation allowBlank="1" showInputMessage="1" showErrorMessage="1" prompt="&#10;&#10;" sqref="B15"/>
    <dataValidation allowBlank="1" showInputMessage="1" showErrorMessage="1" promptTitle="適用可能な介入" prompt="介入は実際の診療に、またこの患者セッティングにて、適用可能か。またその介入は入手可能で、実施可能で、手ごろなものか。&#10;対照群におけるマネジメントは通常の診療と類似しているか。" sqref="B20"/>
    <dataValidation allowBlank="1" showInputMessage="1" showErrorMessage="1" promptTitle="研究のセッティング" prompt="セッティング(場所)について十分な説明があり、一般化可能性および適用可能性を判断できるようになっているか。" sqref="D6"/>
    <dataValidation allowBlank="1" showInputMessage="1" showErrorMessage="1" promptTitle="個人的 (予後) 要因" prompt="参加者集団のベースライン特性について十分な情報が提供されていたか。重要な情報が欠如していることはないか。&#10;" sqref="D9"/>
    <dataValidation allowBlank="1" showInputMessage="1" showErrorMessage="1" promptTitle="参加者集団" prompt="適格集団からの参加者の選出について詳細な説明が提供されているか(連続した症例か、またはランダムサンプルか)。&#10;参加者は適格集団を代表しているか。" sqref="D8"/>
    <dataValidation allowBlank="1" showInputMessage="1" showErrorMessage="1" promptTitle="適格集団" prompt="選択プロセス(およびサンプリングのための枠組み)が明確に定義されているか。&#10;組み入れ基準および除外基準は明示的でわかりやすく、再現可能になっているか。これらの基準は広義の基準か、それとも限定的な基準だろうか。&#10;研究の目的および集団グループに適した基準だろうか。" sqref="D7"/>
    <dataValidation allowBlank="1" showInputMessage="1" showErrorMessage="1" promptTitle="EとG が正確に測定されているか？" prompt="ランダム化による割付けが行われてる場合はこの質問を無視すること。&#10;曝露および介入の測定が正確であることを確実にするためにどういった措置が取られたか。アウトカムが盲検化(BLIND)されていたか。それとも客観的(OBJECTIVE)な指標(ラボテスト、有効性が実証された質問表など)が用いられたのだろうか。" sqref="D14"/>
    <dataValidation allowBlank="1" showInputMessage="1" showErrorMessage="1" promptTitle="利用可能な介入か？" prompt="介入は実際の診療に、またこの患者セッティングにて、適用可能か。またその介入は入手可能で、実施可能で、手ごろなものか。&#10;対照群におけるマネジメントは通常の診療と類似しているか。" sqref="D20"/>
    <dataValidation allowBlank="1" showInputMessage="1" showErrorMessage="1" promptTitle="フォローアップは実施されているか？" prompt="介入前、介入中、介入後のフォローアップからの逸脱は許容可能な範囲内に収まっているか。&#10;&#10;集団によって脱落した参加者の割合が異なってはいないか。&#10;&#10;脱落に、治療に伴う痛み、または診察頻度の高さなどといった、特定の介入との関連性があるか。" sqref="D19"/>
    <dataValidation allowBlank="1" showInputMessage="1" showErrorMessage="1" promptTitle="ほかに介入はあったか？" prompt="両集団に対し同様の処置が行われていたか。&#10;いずれかの集団が追加的な介入を受けたり、違った方法(自宅などで)でサービスを受けたりはしていないか。&#10;また、このことによって重大なバイアスが生じていた可能性はあるか。&#10;他の介入の有無について報告がない場合、他の介入の有無が問題となっていた可能性はあるか。またそれはなぜか。" sqref="D18"/>
    <dataValidation allowBlank="1" showInputMessage="1" showErrorMessage="1" promptTitle="コンタミネーションはどうだったか？" prompt="対照群の中に介入を受けた人はいるか。あるいはその逆に介入の中に対照を受けた人はいるか。&#10;もしいた場合、それによって重大なバイアスが生じていた可能性はあるか。&#10;クロスオーバー試験の場合、介入と介入の合間に十分な休息期間が取られていたか。&#10;コンタミネーションに関する報告がない場合、コンタミネーションが問題となっていた可能性があるか。" sqref="D17"/>
    <dataValidation allowBlank="1" showInputMessage="1" showErrorMessage="1" promptTitle="コンプライアンスはどうだったか？" prompt="介入または対照へのコンプライアンス/遵守は測定されているか。それが介入 (薬の副作用) に関係している可能性はあるか。&#10;コンプライアンス/遵守が不十分だったことで、重大なバイアスが引き起こされているだろうか。&#10;コンプライアンスに関する報告がない場合、コンプライアンスが問題となった可能性はあるだろうか。またそれはなぜか。" sqref="D16"/>
    <dataValidation allowBlank="1" showInputMessage="1" showErrorMessage="1" promptTitle="盲検化が行われたか" prompt="参加者に自らが受ける介入がわからないようになっていたか。&#10;&#10;研究に関わる現場/治療スタッフにも介入がわからないようになっていたか。&#10;&#10;盲検化されていない場合、そのことによって重大なバイアスを生じた可能性はあるか。" sqref="D15"/>
    <dataValidation allowBlank="1" showInputMessage="1" showErrorMessage="1" promptTitle="割付けは隠蔽されているか" prompt="割付けを決定し、介入(曝露または対照)を実行した人によって割付けが操作された可能性があるか。" sqref="D13"/>
    <dataValidation allowBlank="1" showInputMessage="1" showErrorMessage="1" promptTitle="割付けはランダム化されているか" prompt="曝露および対照への割付けはランダム化されているか。ランダム化試験である旨の記述がある場合、どういった手法でランダム化されているか。&#10;クロスオーバー試験の場合、介入の順序はランダム化されているか。&#10;ランダム化されていない場合、著しい交絡の可能性はあるか。" sqref="D12"/>
    <dataValidation allowBlank="1" showInputMessage="1" showErrorMessage="1" promptTitle="曝露および対照" prompt="曝露および対照について十分な説明が提供され(研究の再現を可能とするくらいの詳細な情報)、またいずれも有効なものだったか(実薬 &amp; プラセボの場合、成分の化学分析が実施されているか)。対照群が存在しない研究は症例シリーズ研究であり、有効性は限定されたものとなる。" sqref="D11"/>
    <dataValidation allowBlank="1" showInputMessage="1" showErrorMessage="1" promptTitle="アウトカム評価は盲検化されているか？" prompt="アウトカムの評価者に割付けがわからないようになっていたか。&#10;わからないようになっていなかった場合、これによってアウトカムの評価にバイアスが生じる可能性があるか。" sqref="D23"/>
    <dataValidation allowBlank="1" showInputMessage="1" showErrorMessage="1" promptTitle="アウトカム指標" prompt="アウトカム指標はどの程度客観的なものだったか(死亡、自動検査、厳密な診断基準など)。&#10;重要な判断を下す必要がある場合に独立した審査員が登用されているか。&#10;測定指標の信頼性については、関連性があるか(評価者間および評価者内)。関連性がある場合、測定指標の信頼性について報告がされているか。" sqref="D22"/>
    <dataValidation allowBlank="1" showInputMessage="1" showErrorMessage="1" promptTitle="似たようなフォローアップが実施されているか？" prompt="曝露群および対照群におけるフォローアップ期間は類似しているか。類似していない場合、それはなぜか。またそれは何を意味すると考えられるか。" sqref="D25"/>
    <dataValidation allowBlank="1" showInputMessage="1" showErrorMessage="1" promptTitle="アウトカムの適用可能性" prompt="すべての重要な利益および害が評価されているか。&#10;曝露/対照における全体的な利益と害のバランスについて判断することは可能か。" sqref="D24"/>
    <dataValidation allowBlank="1" showInputMessage="1" showErrorMessage="1" promptTitle="フォローアップ期間　　　　　　　　　" prompt="フォローアップの期間は、重要な効果を検出するのに十分だったか。&#10;長すぎたことによって、効果が薄れてしまったり、患者が脱落したりはしていないか。" sqref="D26"/>
    <dataValidation allowBlank="1" showInputMessage="1" showErrorMessage="1" promptTitle="解析手法" prompt="フォローアップ期間における重要な差異や、交絡の可能性などについて調整が行われているか。&#10;GATE_FRAMEの計算結果は報告されている計算結果と類似しているか。" sqref="D32"/>
    <dataValidation allowBlank="1" showInputMessage="1" showErrorMessage="1" promptTitle="精確さと検出力" prompt="推定効果の信頼区間またはp値(またはその両方)が提供されているか、または計算が可能か。またそれらは十分に精確なものか。そうでない場合、研究の検出力は十分なものか。" sqref="D31"/>
    <dataValidation allowBlank="1" showInputMessage="1" showErrorMessage="1" promptTitle="介入効果" prompt="推定効果(RR、RD など)が提供されているか、または計算可能か。" sqref="D30"/>
    <dataValidation allowBlank="1" showInputMessage="1" showErrorMessage="1" promptTitle="集団は類似しているか？" prompt="ベースライン時において、曝露群と対照群との間に違いはあるか。&#10;&#10;違いがある場合、分析においてその調整が行われているか (多変量解析または層別化)。&#10;&#10;問題となりそうな違いが残存している可能性はあるか。" sqref="D28"/>
    <dataValidation allowBlank="1" showInputMessage="1" showErrorMessage="1" promptTitle="治療企図解析 (ITT 解析) か？" prompt="すべての参加者がもともと割付けられていた集団(EG &amp; CG)において解析されているか。&#10; " sqref="D29"/>
    <dataValidation allowBlank="1" showInputMessage="1" showErrorMessage="1" promptTitle="全体的な研究の質" prompt="研究において、根本的な欠陥があったか。" sqref="D36"/>
    <dataValidation allowBlank="1" showInputMessage="1" showErrorMessage="1" promptTitle="適用可能性" prompt="研究結果と実際の集団との間の関連性を判断するのに十分な情報が提供されているか。参加者、曝露および対照、アウトカム、リソース、および政策への影響について考えてみよう。" sqref="D35"/>
    <dataValidation allowBlank="1" showInputMessage="1" showErrorMessage="1" promptTitle="研究結果の精確さ" prompt="曝露群における推定効果は、十分に精確で、意思決定の参考とするのに差し支えないものだったか。&#10;&#10;そうでない場合、研究の検出力が提示されているか(または計算可能か)、そしてその検出力は十分なものか。&#10;" sqref="D34"/>
    <dataValidation allowBlank="1" showInputMessage="1" showErrorMessage="1" promptTitle="内的妥当性" prompt="研究においてバイアスが最小限に抑えられているか(系統誤差が少ないなど)。" sqref="D33"/>
    <dataValidation type="list" allowBlank="1" showInputMessage="1" showErrorMessage="1" promptTitle="評価" prompt="当該項目に対する評価を選択すること。&#10;  +  良&#10;  x  不良&#10;  ?  不明、未報告、評価不能&#10;  na 該当なし" sqref="C6:C9 C11:C20 C22:C26 C28:C31">
      <formula1>"+, x, ?, na"</formula1>
    </dataValidation>
  </dataValidations>
  <printOptions horizontalCentered="1"/>
  <pageMargins left="0.511811023622047" right="0.433070866141732" top="0.354330708661417" bottom="0.669291338582677" header="0.078740157480315" footer="0.354330708661417"/>
  <pageSetup fitToHeight="0" fitToWidth="1" horizontalDpi="600" verticalDpi="600" orientation="portrait" paperSize="9" scale="79"/>
  <headerFooter alignWithMargins="0">
    <oddFooter xml:space="preserve">&amp;L&amp;8&amp;F, &amp;A
&amp;D&amp;R&amp;8Downloadable from  www.epiq.co.nz
Copyright © 2004 Rod Jackson, University of Auckland </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Sheet7">
    <pageSetUpPr fitToPage="1"/>
  </sheetPr>
  <dimension ref="A1:R18"/>
  <sheetViews>
    <sheetView showZeros="0" zoomScalePageLayoutView="0" workbookViewId="0" topLeftCell="A2">
      <selection activeCell="B5" sqref="B5:C5"/>
    </sheetView>
  </sheetViews>
  <sheetFormatPr defaultColWidth="9.28125" defaultRowHeight="12.75"/>
  <cols>
    <col min="1" max="1" width="5.7109375" style="104" customWidth="1"/>
    <col min="2" max="2" width="18.28125" style="104" customWidth="1"/>
    <col min="3" max="3" width="97.28125" style="104" customWidth="1"/>
    <col min="4" max="4" width="1.421875" style="78" customWidth="1"/>
    <col min="5" max="16384" width="9.28125" style="78" customWidth="1"/>
  </cols>
  <sheetData>
    <row r="1" spans="1:3" s="107" customFormat="1" ht="26.25" customHeight="1">
      <c r="A1" s="761" t="str">
        <f>Page1!F2</f>
        <v>介入研究</v>
      </c>
      <c r="B1" s="762"/>
      <c r="C1" s="763"/>
    </row>
    <row r="2" spans="1:3" ht="26.25" customHeight="1">
      <c r="A2" s="401" t="s">
        <v>37</v>
      </c>
      <c r="B2" s="109"/>
      <c r="C2" s="239"/>
    </row>
    <row r="3" spans="1:18" s="105" customFormat="1" ht="99.75" customHeight="1">
      <c r="A3" s="118"/>
      <c r="B3" s="252" t="s">
        <v>38</v>
      </c>
      <c r="C3" s="253"/>
      <c r="E3" s="183"/>
      <c r="F3" s="79"/>
      <c r="G3" s="79"/>
      <c r="H3" s="79"/>
      <c r="I3" s="79"/>
      <c r="J3" s="79"/>
      <c r="K3" s="79"/>
      <c r="M3" s="79"/>
      <c r="N3" s="79"/>
      <c r="O3" s="79"/>
      <c r="P3" s="79"/>
      <c r="Q3" s="79"/>
      <c r="R3" s="79"/>
    </row>
    <row r="4" spans="1:7" s="105" customFormat="1" ht="18" customHeight="1">
      <c r="A4" s="407" t="s">
        <v>17</v>
      </c>
      <c r="B4" s="240"/>
      <c r="C4" s="241"/>
      <c r="E4" s="183"/>
      <c r="F4" s="184"/>
      <c r="G4" s="184"/>
    </row>
    <row r="5" spans="1:7" s="79" customFormat="1" ht="90" customHeight="1">
      <c r="A5" s="254" t="s">
        <v>288</v>
      </c>
      <c r="B5" s="764" t="s">
        <v>239</v>
      </c>
      <c r="C5" s="765"/>
      <c r="D5" s="81"/>
      <c r="E5" s="742" t="s">
        <v>15</v>
      </c>
      <c r="F5" s="743"/>
      <c r="G5" s="744"/>
    </row>
    <row r="6" spans="1:7" s="79" customFormat="1" ht="138" customHeight="1">
      <c r="A6" s="768" t="s">
        <v>289</v>
      </c>
      <c r="B6" s="764" t="s">
        <v>247</v>
      </c>
      <c r="C6" s="765"/>
      <c r="D6" s="81"/>
      <c r="E6" s="335"/>
      <c r="F6" s="336"/>
      <c r="G6" s="337"/>
    </row>
    <row r="7" spans="1:7" s="79" customFormat="1" ht="136.5" customHeight="1" thickBot="1">
      <c r="A7" s="769"/>
      <c r="B7" s="474" t="s">
        <v>0</v>
      </c>
      <c r="C7" s="766"/>
      <c r="D7" s="81"/>
      <c r="E7" s="745" t="s">
        <v>16</v>
      </c>
      <c r="F7" s="746"/>
      <c r="G7" s="747"/>
    </row>
    <row r="8" spans="1:7" s="79" customFormat="1" ht="18" customHeight="1">
      <c r="A8" s="739" t="s">
        <v>5</v>
      </c>
      <c r="B8" s="740"/>
      <c r="C8" s="741"/>
      <c r="E8" s="748"/>
      <c r="F8" s="749"/>
      <c r="G8" s="750"/>
    </row>
    <row r="9" spans="1:7" s="92" customFormat="1" ht="90.75" customHeight="1">
      <c r="A9" s="254" t="s">
        <v>85</v>
      </c>
      <c r="B9" s="737" t="s">
        <v>248</v>
      </c>
      <c r="C9" s="738"/>
      <c r="E9" s="751"/>
      <c r="F9" s="752"/>
      <c r="G9" s="753"/>
    </row>
    <row r="10" spans="1:3" s="91" customFormat="1" ht="61.5" customHeight="1">
      <c r="A10" s="255" t="s">
        <v>106</v>
      </c>
      <c r="B10" s="767" t="s">
        <v>249</v>
      </c>
      <c r="C10" s="738"/>
    </row>
    <row r="11" spans="1:3" s="80" customFormat="1" ht="97.5" customHeight="1">
      <c r="A11" s="255" t="s">
        <v>111</v>
      </c>
      <c r="B11" s="737" t="s">
        <v>250</v>
      </c>
      <c r="C11" s="738"/>
    </row>
    <row r="12" spans="1:3" s="79" customFormat="1" ht="18" customHeight="1">
      <c r="A12" s="739" t="s">
        <v>246</v>
      </c>
      <c r="B12" s="740"/>
      <c r="C12" s="741"/>
    </row>
    <row r="13" spans="1:3" s="74" customFormat="1" ht="58.5" customHeight="1" thickBot="1">
      <c r="A13" s="471" t="s">
        <v>1</v>
      </c>
      <c r="B13" s="475"/>
      <c r="C13" s="476"/>
    </row>
    <row r="14" spans="1:3" s="79" customFormat="1" ht="33.75" customHeight="1">
      <c r="A14" s="756" t="s">
        <v>4</v>
      </c>
      <c r="B14" s="757"/>
      <c r="C14" s="758"/>
    </row>
    <row r="15" spans="1:3" s="79" customFormat="1" ht="32.25" customHeight="1">
      <c r="A15" s="759" t="s">
        <v>2</v>
      </c>
      <c r="B15" s="760"/>
      <c r="C15" s="402" t="s">
        <v>255</v>
      </c>
    </row>
    <row r="16" spans="1:3" s="79" customFormat="1" ht="96.75" customHeight="1" thickBot="1">
      <c r="A16" s="754" t="s">
        <v>3</v>
      </c>
      <c r="B16" s="755"/>
      <c r="C16" s="403" t="s">
        <v>256</v>
      </c>
    </row>
    <row r="17" spans="1:5" s="110" customFormat="1" ht="12.75">
      <c r="A17" s="251"/>
      <c r="B17" s="251"/>
      <c r="C17" s="347" t="s">
        <v>6</v>
      </c>
      <c r="D17" s="77"/>
      <c r="E17" s="44"/>
    </row>
    <row r="18" spans="1:4" ht="12.75">
      <c r="A18" s="413" t="s">
        <v>298</v>
      </c>
      <c r="D18" s="77"/>
    </row>
  </sheetData>
  <sheetProtection sheet="1" selectLockedCells="1"/>
  <mergeCells count="16">
    <mergeCell ref="A1:C1"/>
    <mergeCell ref="B5:C5"/>
    <mergeCell ref="B7:C7"/>
    <mergeCell ref="B10:C10"/>
    <mergeCell ref="B6:C6"/>
    <mergeCell ref="A6:A7"/>
    <mergeCell ref="A16:B16"/>
    <mergeCell ref="A14:C14"/>
    <mergeCell ref="A13:C13"/>
    <mergeCell ref="A12:C12"/>
    <mergeCell ref="A15:B15"/>
    <mergeCell ref="B11:C11"/>
    <mergeCell ref="A8:C8"/>
    <mergeCell ref="B9:C9"/>
    <mergeCell ref="E5:G5"/>
    <mergeCell ref="E7:G9"/>
  </mergeCells>
  <dataValidations count="10">
    <dataValidation allowBlank="1" showInputMessage="1" showErrorMessage="1" promptTitle="Other studies" prompt="Identify other relevant studies, particularly systematic reviews.&#10;Are there any points of discrepancy or conflict with the study you are evaluating?" sqref="C8"/>
    <dataValidation allowBlank="1" showInputMessage="1" showErrorMessage="1" promptTitle="Organisational evaluation" sqref="A16"/>
    <dataValidation allowBlank="1" showInputMessage="1" showErrorMessage="1" promptTitle="その他の研究" prompt="この研究から得られたエビデンスは、その他の研究、メタアナリシス、概要から得られた一連のエビデンスと一致しているか。&#10;今評価中の研究との不一致や矛盾が確認される点はあるか。" sqref="B6:B7"/>
    <dataValidation allowBlank="1" showInputMessage="1" showErrorMessage="1" promptTitle="患者への適用" prompt="患者に、治療の選択に影響を及ぼすような合併症、臨床もしくは心理的要因、またはその他の重要な問題があるか。&#10;&#10;医師は必要なスキルまたは機器を持っているか。&#10;コストは正当化されるか。" sqref="B11:C11"/>
    <dataValidation allowBlank="1" showInputMessage="1" showErrorMessage="1" promptTitle="政策問題" prompt="政策レベルにおいて、この介入の使用に影響を及ぼすような問題 (検査、薬剤、資金などの入手可能性に関わる政策決定、または患者のフォローアップに関する政策決定など) があるか。&#10;&#10;それによってどういった問題が浮上するか。" sqref="B10:C10"/>
    <dataValidation allowBlank="1" showInputMessage="1" showErrorMessage="1" promptTitle="患者の好み" prompt="患者に治療の好き嫌いがあるか。&#10;&#10;患者はこの介入を受ける心構えができているか。" sqref="B9:C9"/>
    <dataValidation allowBlank="1" showInputMessage="1" showErrorMessage="1" promptTitle="結論" prompt="すべてのエビデンス、ならびに上述のセッティングや問題を考慮した場合、あなたは自身のシナリオにおいてどういった意思決定を行うだろうか。" sqref="A13:C13"/>
    <dataValidation allowBlank="1" showInputMessage="1" showErrorMessage="1" promptTitle="個人のパフォーマンスの評価" prompt="どのステップがうまくいったか。さらなる訓練が必要なステップはどれか。&#10;あなたの診療行為は質の高いエビデンスに基づくものか。" sqref="C15"/>
    <dataValidation allowBlank="1" showInputMessage="1" showErrorMessage="1" promptTitle="実行プラン" prompt="1.最もすぐれた診療を特定する(EBCP のステップ 1～4)。&#10;2.あなたの(チームの)現在の診療を評価する。つまり調査を実施する。&#10;3.最も優れた診療と比較する。ギャップがあるか。&#10;4.ギャップの理由について検討し、ギャップを埋めるためのプロセスを明らかにし、それを実行する。&#10;5.再調査を実施する。改善されているか。" sqref="C16"/>
    <dataValidation allowBlank="1" showInputMessage="1" showErrorMessage="1" promptTitle="この研究について" prompt="この研究の主要メッセージは何か。また、主な長所と短所をあげてみよう。" sqref="B5:C5"/>
  </dataValidations>
  <printOptions horizontalCentered="1"/>
  <pageMargins left="0.47244094488189" right="0.393700787401575" top="0.433070866141732" bottom="0.78740157480315" header="0.078740157480315" footer="0.393700787401575"/>
  <pageSetup fitToHeight="0" fitToWidth="1" horizontalDpi="600" verticalDpi="600" orientation="portrait" paperSize="9" scale="73" r:id="rId2"/>
  <headerFooter alignWithMargins="0">
    <oddFooter xml:space="preserve">&amp;L&amp;8&amp;F, &amp;A
&amp;D&amp;R&amp;8Downloadable from  www.epiq.co.nz
Copyright © 2004 Rod Jackson, University of Auckland </oddFooter>
  </headerFooter>
  <drawing r:id="rId1"/>
</worksheet>
</file>

<file path=xl/worksheets/sheet7.xml><?xml version="1.0" encoding="utf-8"?>
<worksheet xmlns="http://schemas.openxmlformats.org/spreadsheetml/2006/main" xmlns:r="http://schemas.openxmlformats.org/officeDocument/2006/relationships">
  <sheetPr codeName="Sheet3">
    <pageSetUpPr fitToPage="1"/>
  </sheetPr>
  <dimension ref="A1:O24"/>
  <sheetViews>
    <sheetView zoomScalePageLayoutView="0" workbookViewId="0" topLeftCell="A1">
      <selection activeCell="A8" sqref="A8:J8"/>
    </sheetView>
  </sheetViews>
  <sheetFormatPr defaultColWidth="9.28125" defaultRowHeight="12.75"/>
  <cols>
    <col min="1" max="1" width="1.7109375" style="265" customWidth="1"/>
    <col min="2" max="2" width="12.28125" style="265" customWidth="1"/>
    <col min="3" max="3" width="9.7109375" style="265" customWidth="1"/>
    <col min="4" max="4" width="29.7109375" style="265" customWidth="1"/>
    <col min="5" max="5" width="7.00390625" style="265" customWidth="1"/>
    <col min="6" max="6" width="6.28125" style="265" customWidth="1"/>
    <col min="7" max="7" width="18.00390625" style="265" customWidth="1"/>
    <col min="8" max="8" width="20.7109375" style="265" customWidth="1"/>
    <col min="9" max="9" width="15.421875" style="265" customWidth="1"/>
    <col min="10" max="10" width="9.421875" style="265" customWidth="1"/>
    <col min="11" max="16384" width="9.28125" style="265" customWidth="1"/>
  </cols>
  <sheetData>
    <row r="1" spans="1:10" ht="27" customHeight="1">
      <c r="A1" s="264"/>
      <c r="B1" s="785" t="s">
        <v>7</v>
      </c>
      <c r="C1" s="439"/>
      <c r="D1" s="439"/>
      <c r="E1" s="439"/>
      <c r="F1" s="439"/>
      <c r="G1" s="439"/>
      <c r="H1" s="439"/>
      <c r="I1" s="439"/>
      <c r="J1" s="440"/>
    </row>
    <row r="2" spans="1:10" ht="27" customHeight="1">
      <c r="A2" s="266"/>
      <c r="B2" s="267"/>
      <c r="C2" s="268"/>
      <c r="D2" s="268"/>
      <c r="E2" s="268"/>
      <c r="F2" s="269" t="s">
        <v>8</v>
      </c>
      <c r="G2" s="268"/>
      <c r="H2" s="268"/>
      <c r="I2" s="268"/>
      <c r="J2" s="270"/>
    </row>
    <row r="3" spans="1:10" ht="19.5" customHeight="1">
      <c r="A3" s="271"/>
      <c r="B3" s="272"/>
      <c r="C3" s="272"/>
      <c r="D3" s="272"/>
      <c r="E3" s="272"/>
      <c r="F3" s="273"/>
      <c r="G3" s="272"/>
      <c r="H3" s="272"/>
      <c r="I3" s="272"/>
      <c r="J3" s="274"/>
    </row>
    <row r="4" spans="1:10" ht="70.5" customHeight="1">
      <c r="A4" s="275"/>
      <c r="B4" s="276"/>
      <c r="C4" s="441" t="s">
        <v>78</v>
      </c>
      <c r="D4" s="442"/>
      <c r="E4" s="277"/>
      <c r="F4" s="446"/>
      <c r="G4" s="278"/>
      <c r="H4" s="279"/>
      <c r="I4" s="280" t="s">
        <v>88</v>
      </c>
      <c r="J4" s="281"/>
    </row>
    <row r="5" spans="1:15" ht="15.75" customHeight="1">
      <c r="A5" s="282"/>
      <c r="B5" s="283"/>
      <c r="C5" s="284"/>
      <c r="D5" s="297" t="s">
        <v>86</v>
      </c>
      <c r="E5" s="285"/>
      <c r="F5" s="447"/>
      <c r="G5" s="284"/>
      <c r="H5" s="443"/>
      <c r="I5" s="443"/>
      <c r="J5" s="286"/>
      <c r="L5" s="776" t="s">
        <v>14</v>
      </c>
      <c r="M5" s="777"/>
      <c r="N5" s="777"/>
      <c r="O5" s="778"/>
    </row>
    <row r="6" spans="1:15" ht="15.75" customHeight="1">
      <c r="A6" s="287"/>
      <c r="B6" s="427" t="s">
        <v>9</v>
      </c>
      <c r="C6" s="427"/>
      <c r="D6" s="427"/>
      <c r="E6" s="427"/>
      <c r="F6" s="427"/>
      <c r="G6" s="427"/>
      <c r="H6" s="427"/>
      <c r="I6" s="427"/>
      <c r="J6" s="289"/>
      <c r="L6" s="779"/>
      <c r="M6" s="780"/>
      <c r="N6" s="780"/>
      <c r="O6" s="781"/>
    </row>
    <row r="7" spans="1:15" ht="15">
      <c r="A7" s="287"/>
      <c r="B7" s="405" t="s">
        <v>10</v>
      </c>
      <c r="C7" s="770"/>
      <c r="D7" s="771"/>
      <c r="E7" s="405" t="s">
        <v>11</v>
      </c>
      <c r="F7" s="404"/>
      <c r="G7" s="310"/>
      <c r="H7" s="310"/>
      <c r="I7" s="310"/>
      <c r="J7" s="289"/>
      <c r="L7" s="779"/>
      <c r="M7" s="780"/>
      <c r="N7" s="780"/>
      <c r="O7" s="781"/>
    </row>
    <row r="8" spans="1:15" ht="72" customHeight="1">
      <c r="A8" s="772"/>
      <c r="B8" s="773"/>
      <c r="C8" s="774"/>
      <c r="D8" s="774"/>
      <c r="E8" s="773"/>
      <c r="F8" s="774"/>
      <c r="G8" s="774"/>
      <c r="H8" s="773"/>
      <c r="I8" s="773"/>
      <c r="J8" s="775"/>
      <c r="L8" s="779"/>
      <c r="M8" s="780"/>
      <c r="N8" s="780"/>
      <c r="O8" s="781"/>
    </row>
    <row r="9" spans="1:15" ht="28.5" customHeight="1">
      <c r="A9" s="287"/>
      <c r="B9" s="405" t="s">
        <v>12</v>
      </c>
      <c r="C9" s="770"/>
      <c r="D9" s="771"/>
      <c r="E9" s="406" t="s">
        <v>11</v>
      </c>
      <c r="F9" s="404"/>
      <c r="G9" s="310"/>
      <c r="H9" s="310"/>
      <c r="I9" s="310"/>
      <c r="J9" s="289"/>
      <c r="L9" s="776" t="s">
        <v>252</v>
      </c>
      <c r="M9" s="777"/>
      <c r="N9" s="777"/>
      <c r="O9" s="778"/>
    </row>
    <row r="10" spans="1:15" ht="72" customHeight="1">
      <c r="A10" s="772"/>
      <c r="B10" s="773"/>
      <c r="C10" s="774"/>
      <c r="D10" s="774"/>
      <c r="E10" s="773"/>
      <c r="F10" s="774"/>
      <c r="G10" s="774"/>
      <c r="H10" s="773"/>
      <c r="I10" s="773"/>
      <c r="J10" s="775"/>
      <c r="L10" s="779"/>
      <c r="M10" s="780"/>
      <c r="N10" s="780"/>
      <c r="O10" s="781"/>
    </row>
    <row r="11" spans="1:15" ht="15">
      <c r="A11" s="287"/>
      <c r="B11" s="405" t="s">
        <v>12</v>
      </c>
      <c r="C11" s="770"/>
      <c r="D11" s="771"/>
      <c r="E11" s="405" t="s">
        <v>11</v>
      </c>
      <c r="F11" s="404"/>
      <c r="G11" s="310"/>
      <c r="H11" s="310"/>
      <c r="I11" s="310"/>
      <c r="J11" s="289"/>
      <c r="L11" s="779"/>
      <c r="M11" s="780"/>
      <c r="N11" s="780"/>
      <c r="O11" s="781"/>
    </row>
    <row r="12" spans="1:15" ht="72" customHeight="1">
      <c r="A12" s="772"/>
      <c r="B12" s="773"/>
      <c r="C12" s="774"/>
      <c r="D12" s="774"/>
      <c r="E12" s="773"/>
      <c r="F12" s="774"/>
      <c r="G12" s="774"/>
      <c r="H12" s="773"/>
      <c r="I12" s="773"/>
      <c r="J12" s="775"/>
      <c r="L12" s="782"/>
      <c r="M12" s="783"/>
      <c r="N12" s="783"/>
      <c r="O12" s="784"/>
    </row>
    <row r="13" spans="1:10" ht="15">
      <c r="A13" s="287"/>
      <c r="B13" s="405" t="s">
        <v>12</v>
      </c>
      <c r="C13" s="770"/>
      <c r="D13" s="771"/>
      <c r="E13" s="405" t="s">
        <v>11</v>
      </c>
      <c r="F13" s="404"/>
      <c r="G13" s="310"/>
      <c r="H13" s="310"/>
      <c r="I13" s="310"/>
      <c r="J13" s="289"/>
    </row>
    <row r="14" spans="1:10" ht="72" customHeight="1">
      <c r="A14" s="772"/>
      <c r="B14" s="773"/>
      <c r="C14" s="774"/>
      <c r="D14" s="774"/>
      <c r="E14" s="773"/>
      <c r="F14" s="774"/>
      <c r="G14" s="773"/>
      <c r="H14" s="773"/>
      <c r="I14" s="773"/>
      <c r="J14" s="775"/>
    </row>
    <row r="15" spans="1:10" ht="15">
      <c r="A15" s="287"/>
      <c r="B15" s="405" t="s">
        <v>12</v>
      </c>
      <c r="C15" s="770"/>
      <c r="D15" s="771"/>
      <c r="E15" s="405" t="s">
        <v>11</v>
      </c>
      <c r="F15" s="404"/>
      <c r="G15" s="310"/>
      <c r="H15" s="310"/>
      <c r="I15" s="310"/>
      <c r="J15" s="289"/>
    </row>
    <row r="16" spans="1:10" ht="72" customHeight="1">
      <c r="A16" s="772"/>
      <c r="B16" s="773"/>
      <c r="C16" s="774"/>
      <c r="D16" s="774"/>
      <c r="E16" s="773"/>
      <c r="F16" s="774"/>
      <c r="G16" s="773"/>
      <c r="H16" s="773"/>
      <c r="I16" s="773"/>
      <c r="J16" s="775"/>
    </row>
    <row r="17" spans="1:10" ht="15">
      <c r="A17" s="287"/>
      <c r="B17" s="405" t="s">
        <v>12</v>
      </c>
      <c r="C17" s="770"/>
      <c r="D17" s="771"/>
      <c r="E17" s="405" t="s">
        <v>11</v>
      </c>
      <c r="F17" s="404"/>
      <c r="G17" s="310"/>
      <c r="H17" s="310"/>
      <c r="I17" s="310"/>
      <c r="J17" s="289"/>
    </row>
    <row r="18" spans="1:10" ht="72" customHeight="1">
      <c r="A18" s="772"/>
      <c r="B18" s="773"/>
      <c r="C18" s="774"/>
      <c r="D18" s="774"/>
      <c r="E18" s="773"/>
      <c r="F18" s="774"/>
      <c r="G18" s="773"/>
      <c r="H18" s="773"/>
      <c r="I18" s="773"/>
      <c r="J18" s="775"/>
    </row>
    <row r="19" spans="1:10" ht="15">
      <c r="A19" s="287"/>
      <c r="B19" s="405" t="s">
        <v>12</v>
      </c>
      <c r="C19" s="770"/>
      <c r="D19" s="771"/>
      <c r="E19" s="405" t="s">
        <v>11</v>
      </c>
      <c r="F19" s="404"/>
      <c r="G19" s="310"/>
      <c r="H19" s="310"/>
      <c r="I19" s="310"/>
      <c r="J19" s="289"/>
    </row>
    <row r="20" spans="1:10" ht="72" customHeight="1">
      <c r="A20" s="772"/>
      <c r="B20" s="773"/>
      <c r="C20" s="774"/>
      <c r="D20" s="774"/>
      <c r="E20" s="773"/>
      <c r="F20" s="774"/>
      <c r="G20" s="773"/>
      <c r="H20" s="773"/>
      <c r="I20" s="773"/>
      <c r="J20" s="775"/>
    </row>
    <row r="21" spans="1:10" ht="15">
      <c r="A21" s="287"/>
      <c r="B21" s="405" t="s">
        <v>12</v>
      </c>
      <c r="C21" s="770"/>
      <c r="D21" s="771"/>
      <c r="E21" s="405" t="s">
        <v>11</v>
      </c>
      <c r="F21" s="404"/>
      <c r="G21" s="310"/>
      <c r="H21" s="310"/>
      <c r="I21" s="310"/>
      <c r="J21" s="289"/>
    </row>
    <row r="22" spans="1:10" ht="72" customHeight="1">
      <c r="A22" s="772"/>
      <c r="B22" s="773"/>
      <c r="C22" s="774"/>
      <c r="D22" s="774"/>
      <c r="E22" s="773"/>
      <c r="F22" s="774"/>
      <c r="G22" s="773"/>
      <c r="H22" s="773"/>
      <c r="I22" s="773"/>
      <c r="J22" s="775"/>
    </row>
    <row r="23" spans="1:10" ht="10.5" customHeight="1">
      <c r="A23" s="293"/>
      <c r="B23" s="294"/>
      <c r="C23" s="293"/>
      <c r="D23" s="293"/>
      <c r="E23" s="295"/>
      <c r="F23" s="295"/>
      <c r="G23" s="295"/>
      <c r="H23" s="296" t="s">
        <v>13</v>
      </c>
      <c r="I23" s="419" t="s">
        <v>77</v>
      </c>
      <c r="J23" s="419"/>
    </row>
    <row r="24" ht="12.75">
      <c r="A24" s="413" t="s">
        <v>298</v>
      </c>
    </row>
  </sheetData>
  <sheetProtection sheet="1" selectLockedCells="1"/>
  <mergeCells count="24">
    <mergeCell ref="A8:J8"/>
    <mergeCell ref="C9:D9"/>
    <mergeCell ref="B1:J1"/>
    <mergeCell ref="C4:D4"/>
    <mergeCell ref="F4:F5"/>
    <mergeCell ref="H5:I5"/>
    <mergeCell ref="B6:I6"/>
    <mergeCell ref="C7:D7"/>
    <mergeCell ref="A20:J20"/>
    <mergeCell ref="A10:J10"/>
    <mergeCell ref="C11:D11"/>
    <mergeCell ref="A12:J12"/>
    <mergeCell ref="C13:D13"/>
    <mergeCell ref="A14:J14"/>
    <mergeCell ref="C21:D21"/>
    <mergeCell ref="A22:J22"/>
    <mergeCell ref="I23:J23"/>
    <mergeCell ref="L5:O8"/>
    <mergeCell ref="L9:O12"/>
    <mergeCell ref="C15:D15"/>
    <mergeCell ref="A16:J16"/>
    <mergeCell ref="C17:D17"/>
    <mergeCell ref="A18:J18"/>
    <mergeCell ref="C19:D19"/>
  </mergeCells>
  <dataValidations count="3">
    <dataValidation allowBlank="1" showInputMessage="1" showErrorMessage="1" promptTitle="項目名" prompt="補足情報の所属セクションの項目名を入力すること。" sqref="C7:D7 C9:D9 C11:D11 C13:D13 C15:D15 C17:D17 C19:D19 C21:D21"/>
    <dataValidation allowBlank="1" showInputMessage="1" showErrorMessage="1" promptTitle="ページ番号" prompt="補足情報の所属ページ番号を入力すること。" sqref="F7 F9 F11 F13 F15 F17 F19 F21"/>
    <dataValidation allowBlank="1" showInputMessage="1" showErrorMessage="1" promptTitle="追加情報" prompt="ここにテキストの続きを入力する。" sqref="A8:J8 A10:J10 A12:J12 A14:J14 A16:J16 A18:J18 A20:J20 A22:J22"/>
  </dataValidations>
  <hyperlinks>
    <hyperlink ref="D5" r:id="rId1" display="www.epiq.co.nz"/>
    <hyperlink ref="I23" r:id="rId2" display="rt.jackson@auckland.ac.nz"/>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68"/>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 of Auckland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Joanna Broad &amp; Rod Jackson</dc:creator>
  <cp:keywords/>
  <dc:description/>
  <cp:lastModifiedBy>aihara</cp:lastModifiedBy>
  <cp:lastPrinted>2008-02-09T02:21:51Z</cp:lastPrinted>
  <dcterms:created xsi:type="dcterms:W3CDTF">2004-07-20T04:40:22Z</dcterms:created>
  <dcterms:modified xsi:type="dcterms:W3CDTF">2013-05-13T05:28:05Z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