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436" windowWidth="12900" windowHeight="8580" activeTab="1"/>
  </bookViews>
  <sheets>
    <sheet name="dichotomous" sheetId="1" r:id="rId1"/>
    <sheet name="continuous" sheetId="2" r:id="rId2"/>
    <sheet name="OIS" sheetId="3" r:id="rId3"/>
  </sheets>
  <externalReferences>
    <externalReference r:id="rId6"/>
  </externalReferences>
  <definedNames>
    <definedName name="_xlnm.Print_Area" localSheetId="1">'continuous'!$A$1:$P$44</definedName>
    <definedName name="_xlnm.Print_Area" localSheetId="0">'dichotomous'!$A$1:$T$59</definedName>
    <definedName name="_xlnm.Print_Area" localSheetId="2">'OIS'!$A$1:$I$46</definedName>
    <definedName name="Sparse1">'[1]Other considerations'!$C$2</definedName>
  </definedNames>
  <calcPr fullCalcOnLoad="1"/>
</workbook>
</file>

<file path=xl/sharedStrings.xml><?xml version="1.0" encoding="utf-8"?>
<sst xmlns="http://schemas.openxmlformats.org/spreadsheetml/2006/main" count="86" uniqueCount="76">
  <si>
    <t>χ2=</t>
  </si>
  <si>
    <t>黄色のセルに数値を入力してください。</t>
  </si>
  <si>
    <t>Name:</t>
  </si>
  <si>
    <t>事象(+)</t>
  </si>
  <si>
    <t>事象(-)</t>
  </si>
  <si>
    <t>計</t>
  </si>
  <si>
    <t>治療・曝露(+)</t>
  </si>
  <si>
    <t>a</t>
  </si>
  <si>
    <t>b</t>
  </si>
  <si>
    <t>治療・曝露(-)</t>
  </si>
  <si>
    <t>c</t>
  </si>
  <si>
    <t>d</t>
  </si>
  <si>
    <r>
      <t>P</t>
    </r>
    <r>
      <rPr>
        <sz val="10"/>
        <rFont val="ＭＳ Ｐ明朝"/>
        <family val="1"/>
      </rPr>
      <t>=</t>
    </r>
  </si>
  <si>
    <t>EER =a/(a+b)</t>
  </si>
  <si>
    <t>CER =c/(c+d)</t>
  </si>
  <si>
    <t>95%信頼区間</t>
  </si>
  <si>
    <t>相対リスク RR =a/(a+b)/c/(c+d)</t>
  </si>
  <si>
    <t>相対リスク減少 RRR =1-RR</t>
  </si>
  <si>
    <t>リスク差 RD = CER-EER</t>
  </si>
  <si>
    <t>オッズ比 OR =(a/b)/(c/d)</t>
  </si>
  <si>
    <t>治療必要数 NNT =1/RD</t>
  </si>
  <si>
    <t>結果を患者に適用する</t>
  </si>
  <si>
    <t>RRとベースラインリスクから自身の患者のNNTを計算する</t>
  </si>
  <si>
    <t xml:space="preserve"> step-1: 患者のベースラインリスク(Rc)を推定する（例、CHD 年間 10）</t>
  </si>
  <si>
    <t xml:space="preserve"> step-2: 研究結果から、RRを推定する (例, RR = 0.75)</t>
  </si>
  <si>
    <t xml:space="preserve"> step-3: 治療ありの場合の患者のリスクを推定する： Rc x RR; 10% x 0.75=7.5%</t>
  </si>
  <si>
    <t xml:space="preserve"> step-4: リスク差(RD, 絶対リスク減少)を推定する：　Rc - Rt； 10%-7.5% = 2.5%</t>
  </si>
  <si>
    <t xml:space="preserve"> step-5: 治療必要数(NNT)を推定する：　1/ARR;  1/0.025=40</t>
  </si>
  <si>
    <r>
      <t>OR(メタ解析など）とベースラインリスクから自身の患者のNNTを計算する</t>
    </r>
    <r>
      <rPr>
        <sz val="10"/>
        <rFont val="ＭＳ Ｐゴシック"/>
        <family val="3"/>
      </rPr>
      <t xml:space="preserve"> (*)</t>
    </r>
  </si>
  <si>
    <t xml:space="preserve"> step-1: 患者のベースラインリスク(Rc)を推定する（例、CHD 年間 20%）</t>
  </si>
  <si>
    <t xml:space="preserve"> step-2: 研究結果から、ORを推定する： 例　OR = 0.7</t>
  </si>
  <si>
    <t xml:space="preserve"> step-3: ORからRRを推定する RR = OR/(1-Rc x (1-OR));  0.7/(1-0.2 x 0.3)=0.74</t>
  </si>
  <si>
    <t xml:space="preserve"> step-4: 絶対リスク減少(ARR)を推定する：　Rc x (1-RR);  0.2 x 0.26=0.05</t>
  </si>
  <si>
    <t xml:space="preserve"> step-5: 治療必要数(NNT)を推定する： 1/ARR; 1/0.05=20</t>
  </si>
  <si>
    <t>*直接、ORからNNTの計算も可能である</t>
  </si>
  <si>
    <t>NNT=</t>
  </si>
  <si>
    <t>1-Rc(1-OR)</t>
  </si>
  <si>
    <t>Rc(1-Rc)(1-OR)</t>
  </si>
  <si>
    <t>注：</t>
  </si>
  <si>
    <t>2x2表内の入力データは、JAMA-UG　表7-2と同一である。</t>
  </si>
  <si>
    <t>アウトカムが治療群と対照群において、ごく稀ならば（セル内の a&lt;&lt;b, c&lt;&lt;d）、RRとORはほぼ等しくなる。</t>
  </si>
  <si>
    <t>「結果を患者に適用する｣の、ベースラインリスクからNNT推定（５つのステップ）は、JAMA-UG 11.2章を参考のこと。</t>
  </si>
  <si>
    <t>ORからのNNT計算は、JAMA-UG 10.2章を参考のこと。</t>
  </si>
  <si>
    <t>Name:</t>
  </si>
  <si>
    <t>（２）連続アウトカム(rating scales, body wt, QOL)</t>
  </si>
  <si>
    <t>標準化平均差とは、平均値の差を標準化したもの（standardized　mean difference）。算出される数値は，標準偏差を単位として平均値がどれだけ離れているかを表しており，たとえば，d = 1 なら，1 SD 離れていることを意味する。効果サイズ(d)は，値が1 を超えることもある（理論的には上限と下限は無制限である）ため，解釈がわかりづらいという一面もあるが、一般によく利用されている。</t>
  </si>
  <si>
    <t>プールした標準偏差： n が等しいならば、２つのＳＤの平均を、等しくない場合は対照群のＳＤを利用。</t>
  </si>
  <si>
    <t xml:space="preserve">  （統計的には、より複雑な計算や２群の分散比較が必要であるが、JAMA-UG書籍内容に合わせて簡略化した）</t>
  </si>
  <si>
    <t>n</t>
  </si>
  <si>
    <t>mean</t>
  </si>
  <si>
    <t>SD</t>
  </si>
  <si>
    <t>平均差</t>
  </si>
  <si>
    <t>pooled SD</t>
  </si>
  <si>
    <t>SE</t>
  </si>
  <si>
    <t>効果サイズ 
d=mean diff/pooled SD</t>
  </si>
  <si>
    <t>効果サイズと対照群の反応率（もしくは治療群の反応率）からNNTを計算する。</t>
  </si>
  <si>
    <t>２群でアウトカム変数が正規分布し、かつSDが等しいという仮定による。</t>
  </si>
  <si>
    <t>http://www.ebpcenter.com/spreadsheets/index.html</t>
  </si>
  <si>
    <t>効果サイズ</t>
  </si>
  <si>
    <t>対照群の反応率</t>
  </si>
  <si>
    <t>SD ctl</t>
  </si>
  <si>
    <t>in SD for Tx</t>
  </si>
  <si>
    <t>% responders in Tx</t>
  </si>
  <si>
    <t>NNT</t>
  </si>
  <si>
    <t>介入群の反応率</t>
  </si>
  <si>
    <t>% responders in Ctl</t>
  </si>
  <si>
    <t xml:space="preserve"> </t>
  </si>
  <si>
    <t>行列の挿入・削除で不具合が生じる可能性があります</t>
  </si>
  <si>
    <r>
      <t xml:space="preserve">Excel </t>
    </r>
    <r>
      <rPr>
        <b/>
        <sz val="14"/>
        <color indexed="9"/>
        <rFont val="ＭＳ Ｐゴシック"/>
        <family val="3"/>
      </rPr>
      <t>計算表：</t>
    </r>
    <r>
      <rPr>
        <b/>
        <sz val="14"/>
        <color indexed="9"/>
        <rFont val="Arial"/>
        <family val="2"/>
      </rPr>
      <t xml:space="preserve"> </t>
    </r>
    <r>
      <rPr>
        <b/>
        <sz val="14"/>
        <color indexed="9"/>
        <rFont val="ＭＳ Ｐゴシック"/>
        <family val="3"/>
      </rPr>
      <t>治療</t>
    </r>
    <r>
      <rPr>
        <b/>
        <sz val="14"/>
        <color indexed="9"/>
        <rFont val="Arial"/>
        <family val="2"/>
      </rPr>
      <t xml:space="preserve"> (1)</t>
    </r>
    <r>
      <rPr>
        <b/>
        <sz val="14"/>
        <color indexed="9"/>
        <rFont val="ＭＳ Ｐゴシック"/>
        <family val="3"/>
      </rPr>
      <t>　２値アウトカム</t>
    </r>
  </si>
  <si>
    <r>
      <t>(1)</t>
    </r>
    <r>
      <rPr>
        <sz val="11"/>
        <rFont val="ＭＳ Ｐゴシック"/>
        <family val="3"/>
      </rPr>
      <t xml:space="preserve"> </t>
    </r>
    <r>
      <rPr>
        <sz val="12"/>
        <rFont val="ＭＳ Ｐゴシック"/>
        <family val="3"/>
      </rPr>
      <t>２値アウトカム (rate, populations)</t>
    </r>
  </si>
  <si>
    <r>
      <t>Excel</t>
    </r>
    <r>
      <rPr>
        <b/>
        <sz val="14"/>
        <color indexed="9"/>
        <rFont val="ＭＳ Ｐゴシック"/>
        <family val="3"/>
      </rPr>
      <t>計算表</t>
    </r>
    <r>
      <rPr>
        <b/>
        <sz val="14"/>
        <color indexed="9"/>
        <rFont val="Arial"/>
        <family val="2"/>
      </rPr>
      <t xml:space="preserve">: </t>
    </r>
    <r>
      <rPr>
        <b/>
        <sz val="14"/>
        <color indexed="9"/>
        <rFont val="ＭＳ Ｐゴシック"/>
        <family val="3"/>
      </rPr>
      <t>治療</t>
    </r>
    <r>
      <rPr>
        <b/>
        <sz val="14"/>
        <color indexed="9"/>
        <rFont val="Arial"/>
        <family val="2"/>
      </rPr>
      <t xml:space="preserve"> (2)</t>
    </r>
    <r>
      <rPr>
        <b/>
        <sz val="14"/>
        <color indexed="9"/>
        <rFont val="ＭＳ Ｐゴシック"/>
        <family val="3"/>
      </rPr>
      <t>：　連続アウトカム</t>
    </r>
  </si>
  <si>
    <t>Excel計算： OIS (optimal infromation size) の計算</t>
  </si>
  <si>
    <t>独立した2群の差からのOIS計算</t>
  </si>
  <si>
    <t>書籍　「診療ガイドラインのためのGRADEシステム参照」より</t>
  </si>
  <si>
    <r>
      <t>上図は、対照群でのイベント発生率が異なる中で、20%、25%、30% の相対リスク減少を達成するのに必要なサンプルサイズ (αエラー 0.05、βエラー 0.2と仮定) を示したものである。検出力は、サンプルサイズよりは事象発生件数 イベント数) と大きな関わりを持ち、下図 は、上図と同様の関連性について示したものだが、患者数の代わりにイベント数を用いている。イベント数はある程度任意に選択可能だが、下図は、不精確さを理由に評価を下げるべき閾値としては、</t>
    </r>
    <r>
      <rPr>
        <b/>
        <sz val="9"/>
        <rFont val="ＭＳ Ｐ明朝"/>
        <family val="1"/>
      </rPr>
      <t xml:space="preserve">300 </t>
    </r>
    <r>
      <rPr>
        <sz val="9"/>
        <rFont val="ＭＳ Ｐ明朝"/>
        <family val="1"/>
      </rPr>
      <t>件のイベント数 （赤点線） が合理的であることを示している。</t>
    </r>
  </si>
  <si>
    <t>RD</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</si>
</sst>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 numFmtId="182" formatCode="0.00000_ "/>
    <numFmt numFmtId="183" formatCode="0.0_ "/>
    <numFmt numFmtId="184" formatCode="0.00_);[Red]\(0.00\)"/>
    <numFmt numFmtId="185" formatCode="0.000_);[Red]\(0.000\)"/>
    <numFmt numFmtId="186" formatCode="0.0%"/>
    <numFmt numFmtId="187" formatCode="0.0000_ "/>
    <numFmt numFmtId="188" formatCode="0_ "/>
    <numFmt numFmtId="189" formatCode="0.0;[Red]0.0"/>
    <numFmt numFmtId="190" formatCode="0.000000000000000_);[Red]\(0.000000000000000\)"/>
    <numFmt numFmtId="191" formatCode="0.0_);[Red]\(0.0\)"/>
    <numFmt numFmtId="192" formatCode="0_);[Red]\(0\)"/>
    <numFmt numFmtId="193" formatCode="0_ ;[Red]\-0\ "/>
    <numFmt numFmtId="194" formatCode="0.0_ ;[Red]\-0.0\ "/>
    <numFmt numFmtId="195" formatCode="0.0000_);[Red]\(0.0000\)"/>
    <numFmt numFmtId="196" formatCode="0_);\(0\)"/>
    <numFmt numFmtId="197" formatCode="0.0000_);\(0.0000\)"/>
  </numFmts>
  <fonts count="79">
    <font>
      <sz val="11"/>
      <name val="ＭＳ Ｐゴシック"/>
      <family val="3"/>
    </font>
    <font>
      <sz val="10"/>
      <name val="ＭＳ Ｐゴシック"/>
      <family val="3"/>
    </font>
    <font>
      <sz val="12"/>
      <name val="ＭＳ Ｐゴシック"/>
      <family val="3"/>
    </font>
    <font>
      <u val="single"/>
      <sz val="10"/>
      <color indexed="12"/>
      <name val="Arial"/>
      <family val="2"/>
    </font>
    <font>
      <u val="single"/>
      <sz val="12"/>
      <color indexed="36"/>
      <name val="ＭＳ Ｐゴシック"/>
      <family val="3"/>
    </font>
    <font>
      <b/>
      <sz val="14"/>
      <color indexed="9"/>
      <name val="Arial"/>
      <family val="2"/>
    </font>
    <font>
      <sz val="10"/>
      <name val="Arial"/>
      <family val="2"/>
    </font>
    <font>
      <b/>
      <sz val="14"/>
      <color indexed="9"/>
      <name val="ＭＳ Ｐゴシック"/>
      <family val="3"/>
    </font>
    <font>
      <sz val="6"/>
      <name val="ＭＳ Ｐゴシック"/>
      <family val="3"/>
    </font>
    <font>
      <b/>
      <sz val="14"/>
      <name val="Arial"/>
      <family val="2"/>
    </font>
    <font>
      <b/>
      <sz val="10"/>
      <color indexed="10"/>
      <name val="ＭＳ Ｐゴシック"/>
      <family val="3"/>
    </font>
    <font>
      <b/>
      <sz val="16"/>
      <name val="Arial"/>
      <family val="2"/>
    </font>
    <font>
      <sz val="9"/>
      <color indexed="10"/>
      <name val="ＭＳ Ｐゴシック"/>
      <family val="3"/>
    </font>
    <font>
      <b/>
      <sz val="11"/>
      <color indexed="9"/>
      <name val="ＭＳ Ｐゴシック"/>
      <family val="3"/>
    </font>
    <font>
      <b/>
      <sz val="11"/>
      <name val="ＭＳ Ｐゴシック"/>
      <family val="3"/>
    </font>
    <font>
      <sz val="10"/>
      <color indexed="9"/>
      <name val="ＭＳ Ｐゴシック"/>
      <family val="3"/>
    </font>
    <font>
      <sz val="10"/>
      <color indexed="22"/>
      <name val="ＭＳ Ｐゴシック"/>
      <family val="3"/>
    </font>
    <font>
      <sz val="10"/>
      <name val="ＭＳ Ｐ明朝"/>
      <family val="1"/>
    </font>
    <font>
      <i/>
      <sz val="9"/>
      <name val="ＭＳ Ｐゴシック"/>
      <family val="3"/>
    </font>
    <font>
      <sz val="10"/>
      <color indexed="10"/>
      <name val="ＭＳ Ｐゴシック"/>
      <family val="3"/>
    </font>
    <font>
      <i/>
      <sz val="10"/>
      <name val="ＭＳ Ｐゴシック"/>
      <family val="3"/>
    </font>
    <font>
      <b/>
      <sz val="10"/>
      <name val="ＭＳ Ｐゴシック"/>
      <family val="3"/>
    </font>
    <font>
      <sz val="9"/>
      <name val="ＭＳ Ｐ明朝"/>
      <family val="1"/>
    </font>
    <font>
      <i/>
      <sz val="9"/>
      <color indexed="10"/>
      <name val="ＭＳ Ｐゴシック"/>
      <family val="3"/>
    </font>
    <font>
      <sz val="10"/>
      <color indexed="23"/>
      <name val="ＭＳ Ｐゴシック"/>
      <family val="3"/>
    </font>
    <font>
      <sz val="10"/>
      <color indexed="8"/>
      <name val="ＭＳ Ｐ明朝"/>
      <family val="1"/>
    </font>
    <font>
      <i/>
      <sz val="10"/>
      <name val="ＭＳ Ｐ明朝"/>
      <family val="1"/>
    </font>
    <font>
      <i/>
      <sz val="8"/>
      <color indexed="10"/>
      <name val="ＭＳ Ｐゴシック"/>
      <family val="3"/>
    </font>
    <font>
      <sz val="10"/>
      <color indexed="9"/>
      <name val="ＭＳ Ｐ明朝"/>
      <family val="1"/>
    </font>
    <font>
      <sz val="9"/>
      <name val="ＭＳ Ｐゴシック"/>
      <family val="3"/>
    </font>
    <font>
      <i/>
      <sz val="9"/>
      <name val="ＭＳ Ｐ明朝"/>
      <family val="1"/>
    </font>
    <font>
      <b/>
      <sz val="12"/>
      <name val="ＭＳ Ｐゴシック"/>
      <family val="3"/>
    </font>
    <font>
      <b/>
      <sz val="12"/>
      <name val="ＭＳ Ｐ明朝"/>
      <family val="1"/>
    </font>
    <font>
      <b/>
      <sz val="16"/>
      <name val="ＭＳ Ｐ明朝"/>
      <family val="1"/>
    </font>
    <font>
      <sz val="12"/>
      <name val="ＭＳ Ｐ明朝"/>
      <family val="1"/>
    </font>
    <font>
      <sz val="9"/>
      <color indexed="9"/>
      <name val="ＭＳ Ｐゴシック"/>
      <family val="3"/>
    </font>
    <font>
      <u val="single"/>
      <sz val="9"/>
      <color indexed="12"/>
      <name val="Arial"/>
      <family val="2"/>
    </font>
    <font>
      <sz val="12"/>
      <color indexed="9"/>
      <name val="ＭＳ Ｐゴシック"/>
      <family val="3"/>
    </font>
    <font>
      <sz val="10"/>
      <color indexed="10"/>
      <name val="ＭＳ Ｐ明朝"/>
      <family val="1"/>
    </font>
    <font>
      <sz val="8"/>
      <name val="ＭＳ Ｐゴシック"/>
      <family val="3"/>
    </font>
    <font>
      <b/>
      <sz val="9"/>
      <name val="ＭＳ Ｐ明朝"/>
      <family val="1"/>
    </font>
    <font>
      <sz val="11"/>
      <color indexed="8"/>
      <name val="ＭＳ Ｐゴシック"/>
      <family val="3"/>
    </font>
    <font>
      <sz val="10"/>
      <color indexed="8"/>
      <name val="ＭＳ Ｐゴシック"/>
      <family val="3"/>
    </font>
    <font>
      <sz val="3.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9"/>
      <color indexed="8"/>
      <name val="ＭＳ Ｐ明朝"/>
      <family val="1"/>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7"/>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4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indexed="23"/>
      </left>
      <right>
        <color indexed="63"/>
      </right>
      <top style="thick">
        <color indexed="23"/>
      </top>
      <bottom style="thick">
        <color indexed="23"/>
      </bottom>
    </border>
    <border>
      <left>
        <color indexed="63"/>
      </left>
      <right>
        <color indexed="63"/>
      </right>
      <top style="thick">
        <color indexed="23"/>
      </top>
      <bottom style="thick">
        <color indexed="23"/>
      </bottom>
    </border>
    <border>
      <left style="thick">
        <color indexed="23"/>
      </left>
      <right>
        <color indexed="63"/>
      </right>
      <top style="thick">
        <color indexed="23"/>
      </top>
      <bottom>
        <color indexed="63"/>
      </bottom>
    </border>
    <border>
      <left style="thin"/>
      <right>
        <color indexed="63"/>
      </right>
      <top style="thick">
        <color indexed="23"/>
      </top>
      <bottom>
        <color indexed="63"/>
      </bottom>
    </border>
    <border>
      <left style="thick">
        <color indexed="23"/>
      </left>
      <right>
        <color indexed="63"/>
      </right>
      <top>
        <color indexed="63"/>
      </top>
      <bottom style="thick">
        <color indexed="23"/>
      </bottom>
    </border>
    <border>
      <left style="thin"/>
      <right>
        <color indexed="63"/>
      </right>
      <top>
        <color indexed="63"/>
      </top>
      <bottom style="thick">
        <color indexed="23"/>
      </bottom>
    </border>
    <border>
      <left>
        <color indexed="63"/>
      </left>
      <right>
        <color indexed="63"/>
      </right>
      <top style="thick">
        <color indexed="2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ck">
        <color indexed="23"/>
      </bottom>
    </border>
    <border>
      <left>
        <color indexed="63"/>
      </left>
      <right style="thick">
        <color indexed="23"/>
      </right>
      <top style="thick">
        <color indexed="23"/>
      </top>
      <bottom>
        <color indexed="63"/>
      </bottom>
    </border>
    <border>
      <left>
        <color indexed="63"/>
      </left>
      <right style="thick">
        <color indexed="23"/>
      </right>
      <top>
        <color indexed="63"/>
      </top>
      <bottom style="thick">
        <color indexed="23"/>
      </bottom>
    </border>
    <border>
      <left style="thin"/>
      <right>
        <color indexed="6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style="thick">
        <color indexed="23"/>
      </top>
      <bottom>
        <color indexed="63"/>
      </bottom>
    </border>
    <border>
      <left style="thick">
        <color indexed="23"/>
      </left>
      <right style="thick">
        <color indexed="23"/>
      </right>
      <top>
        <color indexed="63"/>
      </top>
      <bottom style="thick">
        <color indexed="23"/>
      </bottom>
    </border>
    <border>
      <left style="thick">
        <color indexed="23"/>
      </left>
      <right>
        <color indexed="63"/>
      </right>
      <top>
        <color indexed="63"/>
      </top>
      <bottom>
        <color indexed="63"/>
      </bottom>
    </border>
    <border>
      <left>
        <color indexed="63"/>
      </left>
      <right>
        <color indexed="63"/>
      </right>
      <top style="medium"/>
      <bottom style="mediu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style="thin">
        <color indexed="23"/>
      </left>
      <right>
        <color indexed="63"/>
      </right>
      <top style="thin">
        <color indexed="23"/>
      </top>
      <bottom style="medium">
        <color indexed="23"/>
      </bottom>
    </border>
    <border>
      <left>
        <color indexed="63"/>
      </left>
      <right style="thin">
        <color indexed="23"/>
      </right>
      <top style="thin">
        <color indexed="23"/>
      </top>
      <bottom style="medium">
        <color indexed="23"/>
      </bottom>
    </border>
    <border>
      <left>
        <color indexed="63"/>
      </left>
      <right style="medium">
        <color indexed="23"/>
      </right>
      <top>
        <color indexed="6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style="medium">
        <color indexed="23"/>
      </right>
      <top style="medium">
        <color indexed="23"/>
      </top>
      <bottom style="thin">
        <color indexed="23"/>
      </bottom>
    </border>
    <border>
      <left style="medium">
        <color indexed="23"/>
      </left>
      <right>
        <color indexed="63"/>
      </right>
      <top style="medium">
        <color indexed="23"/>
      </top>
      <bottom style="medium">
        <color indexed="2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 fillId="0" borderId="0">
      <alignment/>
      <protection/>
    </xf>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4" fillId="0" borderId="0" applyNumberFormat="0" applyFill="0" applyBorder="0" applyAlignment="0" applyProtection="0"/>
    <xf numFmtId="0" fontId="78" fillId="32" borderId="0" applyNumberFormat="0" applyBorder="0" applyAlignment="0" applyProtection="0"/>
  </cellStyleXfs>
  <cellXfs count="238">
    <xf numFmtId="0" fontId="0" fillId="0" borderId="0" xfId="0" applyAlignment="1">
      <alignment vertical="center"/>
    </xf>
    <xf numFmtId="0" fontId="5" fillId="33" borderId="0" xfId="33" applyFont="1" applyFill="1" applyBorder="1" applyAlignment="1" applyProtection="1">
      <alignment vertical="center"/>
      <protection locked="0"/>
    </xf>
    <xf numFmtId="0" fontId="9" fillId="33" borderId="0" xfId="33" applyFont="1" applyFill="1" applyBorder="1" applyAlignment="1" applyProtection="1">
      <alignment vertical="center"/>
      <protection locked="0"/>
    </xf>
    <xf numFmtId="0" fontId="1" fillId="0" borderId="0" xfId="33"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11" fillId="0" borderId="0" xfId="33"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10" xfId="0" applyFont="1" applyBorder="1" applyAlignment="1" applyProtection="1">
      <alignment/>
      <protection locked="0"/>
    </xf>
    <xf numFmtId="0" fontId="12" fillId="0" borderId="0" xfId="0" applyFont="1" applyFill="1" applyAlignment="1" applyProtection="1">
      <alignment horizontal="left" vertical="center" wrapText="1"/>
      <protection locked="0"/>
    </xf>
    <xf numFmtId="0" fontId="2" fillId="0" borderId="0" xfId="0" applyFont="1" applyFill="1" applyBorder="1" applyAlignment="1" applyProtection="1">
      <alignment vertical="center"/>
      <protection locked="0"/>
    </xf>
    <xf numFmtId="0" fontId="14"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right"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 fillId="0" borderId="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181" fontId="15" fillId="0" borderId="0"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locked="0"/>
    </xf>
    <xf numFmtId="0" fontId="20" fillId="34" borderId="13" xfId="0" applyFont="1" applyFill="1" applyBorder="1" applyAlignment="1" applyProtection="1">
      <alignment vertical="top"/>
      <protection locked="0"/>
    </xf>
    <xf numFmtId="0" fontId="20" fillId="34" borderId="14" xfId="0" applyFont="1" applyFill="1" applyBorder="1" applyAlignment="1" applyProtection="1">
      <alignment vertical="top"/>
      <protection locked="0"/>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locked="0"/>
    </xf>
    <xf numFmtId="0" fontId="1" fillId="34" borderId="15" xfId="0" applyFont="1" applyFill="1" applyBorder="1" applyAlignment="1" applyProtection="1">
      <alignment vertical="top"/>
      <protection locked="0"/>
    </xf>
    <xf numFmtId="0" fontId="1" fillId="34" borderId="16" xfId="0" applyFont="1" applyFill="1" applyBorder="1" applyAlignment="1" applyProtection="1">
      <alignment vertical="top"/>
      <protection locked="0"/>
    </xf>
    <xf numFmtId="0" fontId="17" fillId="0" borderId="17" xfId="0" applyFont="1" applyFill="1" applyBorder="1" applyAlignment="1" applyProtection="1">
      <alignment horizontal="right" vertical="center" wrapText="1"/>
      <protection locked="0"/>
    </xf>
    <xf numFmtId="0" fontId="17" fillId="0" borderId="0" xfId="0" applyFont="1" applyFill="1" applyBorder="1" applyAlignment="1" applyProtection="1">
      <alignment horizontal="right" vertical="center" wrapText="1"/>
      <protection locked="0"/>
    </xf>
    <xf numFmtId="0" fontId="22"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180" fontId="1" fillId="0" borderId="0" xfId="0" applyNumberFormat="1"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5" fillId="35" borderId="0" xfId="0" applyFont="1" applyFill="1" applyBorder="1" applyAlignment="1" applyProtection="1">
      <alignment horizontal="center" vertical="center"/>
      <protection locked="0"/>
    </xf>
    <xf numFmtId="0" fontId="17" fillId="35" borderId="0" xfId="0" applyFont="1" applyFill="1" applyBorder="1" applyAlignment="1" applyProtection="1">
      <alignment vertical="center"/>
      <protection locked="0"/>
    </xf>
    <xf numFmtId="0" fontId="26" fillId="35"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 fillId="35" borderId="0" xfId="0" applyFont="1" applyFill="1" applyBorder="1" applyAlignment="1" applyProtection="1">
      <alignment vertical="center"/>
      <protection locked="0"/>
    </xf>
    <xf numFmtId="181" fontId="1" fillId="0" borderId="0" xfId="0" applyNumberFormat="1" applyFont="1" applyFill="1" applyBorder="1" applyAlignment="1" applyProtection="1">
      <alignment vertical="center"/>
      <protection locked="0"/>
    </xf>
    <xf numFmtId="180"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 fillId="35" borderId="18" xfId="0" applyFont="1" applyFill="1" applyBorder="1" applyAlignment="1" applyProtection="1">
      <alignment vertical="center"/>
      <protection locked="0"/>
    </xf>
    <xf numFmtId="0" fontId="1" fillId="35" borderId="19" xfId="0" applyFont="1" applyFill="1" applyBorder="1" applyAlignment="1" applyProtection="1">
      <alignment vertical="center"/>
      <protection locked="0"/>
    </xf>
    <xf numFmtId="181" fontId="15" fillId="0" borderId="0" xfId="0" applyNumberFormat="1" applyFont="1" applyFill="1" applyBorder="1" applyAlignment="1" applyProtection="1">
      <alignment vertical="center"/>
      <protection locked="0"/>
    </xf>
    <xf numFmtId="0" fontId="1" fillId="35" borderId="20" xfId="0" applyFont="1" applyFill="1" applyBorder="1" applyAlignment="1" applyProtection="1">
      <alignment vertical="center"/>
      <protection locked="0"/>
    </xf>
    <xf numFmtId="184" fontId="15" fillId="0" borderId="0" xfId="0" applyNumberFormat="1" applyFont="1" applyFill="1" applyBorder="1" applyAlignment="1" applyProtection="1">
      <alignment vertical="center"/>
      <protection locked="0"/>
    </xf>
    <xf numFmtId="0" fontId="1" fillId="35" borderId="21" xfId="0" applyFont="1" applyFill="1" applyBorder="1" applyAlignment="1" applyProtection="1">
      <alignment vertical="center"/>
      <protection locked="0"/>
    </xf>
    <xf numFmtId="188" fontId="15" fillId="0" borderId="0" xfId="0" applyNumberFormat="1"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188" fontId="1" fillId="0" borderId="0" xfId="0" applyNumberFormat="1" applyFont="1" applyFill="1" applyBorder="1" applyAlignment="1" applyProtection="1">
      <alignment horizontal="center" vertical="center"/>
      <protection locked="0"/>
    </xf>
    <xf numFmtId="188" fontId="16" fillId="0" borderId="0" xfId="0" applyNumberFormat="1" applyFont="1" applyFill="1" applyBorder="1" applyAlignment="1" applyProtection="1">
      <alignment vertical="center"/>
      <protection locked="0"/>
    </xf>
    <xf numFmtId="0" fontId="13" fillId="36" borderId="0" xfId="0" applyFont="1" applyFill="1" applyBorder="1" applyAlignment="1" applyProtection="1">
      <alignment horizontal="left" vertical="center"/>
      <protection locked="0"/>
    </xf>
    <xf numFmtId="0" fontId="15" fillId="36"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188" fontId="1" fillId="0" borderId="10" xfId="0" applyNumberFormat="1" applyFont="1" applyFill="1" applyBorder="1" applyAlignment="1" applyProtection="1">
      <alignment horizontal="center" vertical="center"/>
      <protection locked="0"/>
    </xf>
    <xf numFmtId="188" fontId="15" fillId="0" borderId="10" xfId="0" applyNumberFormat="1" applyFont="1" applyFill="1" applyBorder="1" applyAlignment="1" applyProtection="1">
      <alignment vertical="center"/>
      <protection locked="0"/>
    </xf>
    <xf numFmtId="0" fontId="27" fillId="0" borderId="10"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17" fillId="37" borderId="0" xfId="0" applyFont="1" applyFill="1" applyBorder="1" applyAlignment="1" applyProtection="1">
      <alignment horizontal="left" vertical="center"/>
      <protection locked="0"/>
    </xf>
    <xf numFmtId="0" fontId="17" fillId="37"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wrapText="1"/>
      <protection locked="0"/>
    </xf>
    <xf numFmtId="9" fontId="17" fillId="37" borderId="0" xfId="0" applyNumberFormat="1"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10" xfId="0" applyFont="1" applyFill="1" applyBorder="1" applyAlignment="1" applyProtection="1">
      <alignment horizontal="left" vertical="center"/>
      <protection locked="0"/>
    </xf>
    <xf numFmtId="183" fontId="1" fillId="0" borderId="0" xfId="0" applyNumberFormat="1" applyFont="1" applyFill="1" applyBorder="1" applyAlignment="1" applyProtection="1">
      <alignment vertical="center"/>
      <protection locked="0"/>
    </xf>
    <xf numFmtId="188" fontId="1" fillId="0" borderId="0" xfId="0" applyNumberFormat="1" applyFont="1" applyFill="1" applyBorder="1" applyAlignment="1" applyProtection="1">
      <alignment vertical="center"/>
      <protection locked="0"/>
    </xf>
    <xf numFmtId="192" fontId="1" fillId="0" borderId="0" xfId="0" applyNumberFormat="1" applyFont="1" applyFill="1" applyBorder="1" applyAlignment="1" applyProtection="1">
      <alignment vertical="center"/>
      <protection locked="0"/>
    </xf>
    <xf numFmtId="0" fontId="18" fillId="0" borderId="0" xfId="0" applyFont="1" applyAlignment="1" applyProtection="1">
      <alignment vertical="center"/>
      <protection locked="0"/>
    </xf>
    <xf numFmtId="0" fontId="20" fillId="0" borderId="0" xfId="0" applyFont="1" applyAlignment="1" applyProtection="1">
      <alignment vertical="center"/>
      <protection locked="0"/>
    </xf>
    <xf numFmtId="0" fontId="29" fillId="0" borderId="0" xfId="0" applyFont="1" applyFill="1" applyBorder="1" applyAlignment="1" applyProtection="1">
      <alignment vertical="center"/>
      <protection locked="0"/>
    </xf>
    <xf numFmtId="0" fontId="18" fillId="0" borderId="0" xfId="0" applyFont="1" applyAlignment="1" applyProtection="1">
      <alignment horizontal="center" vertical="center"/>
      <protection locked="0"/>
    </xf>
    <xf numFmtId="0" fontId="18" fillId="0" borderId="10" xfId="0" applyFont="1" applyBorder="1" applyAlignment="1" applyProtection="1">
      <alignment vertical="center"/>
      <protection locked="0"/>
    </xf>
    <xf numFmtId="0" fontId="18" fillId="0" borderId="0" xfId="0" applyFont="1" applyAlignment="1" applyProtection="1">
      <alignment vertical="center"/>
      <protection locked="0"/>
    </xf>
    <xf numFmtId="0" fontId="30"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30" fillId="0" borderId="0" xfId="0" applyFont="1" applyAlignment="1" applyProtection="1">
      <alignment vertical="center"/>
      <protection locked="0"/>
    </xf>
    <xf numFmtId="0" fontId="22" fillId="0" borderId="0" xfId="0" applyFont="1" applyFill="1" applyBorder="1" applyAlignment="1" applyProtection="1">
      <alignment horizontal="left" vertical="center" wrapText="1"/>
      <protection locked="0"/>
    </xf>
    <xf numFmtId="192" fontId="29" fillId="0" borderId="0" xfId="0" applyNumberFormat="1" applyFont="1" applyFill="1" applyBorder="1" applyAlignment="1" applyProtection="1">
      <alignment vertical="center"/>
      <protection locked="0"/>
    </xf>
    <xf numFmtId="0" fontId="29" fillId="0" borderId="0" xfId="0" applyFont="1" applyFill="1" applyBorder="1" applyAlignment="1" applyProtection="1">
      <alignment horizontal="left" vertical="center" wrapText="1"/>
      <protection locked="0"/>
    </xf>
    <xf numFmtId="0" fontId="1" fillId="0" borderId="0" xfId="0" applyFont="1" applyAlignment="1" applyProtection="1">
      <alignment vertical="center"/>
      <protection locked="0"/>
    </xf>
    <xf numFmtId="0" fontId="1" fillId="0" borderId="0" xfId="0" applyFont="1" applyFill="1" applyAlignment="1" applyProtection="1">
      <alignment horizontal="left" vertical="center" wrapText="1"/>
      <protection locked="0"/>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horizontal="left"/>
    </xf>
    <xf numFmtId="0" fontId="1" fillId="0" borderId="10" xfId="0" applyFont="1" applyBorder="1" applyAlignment="1">
      <alignment horizontal="center"/>
    </xf>
    <xf numFmtId="14" fontId="1" fillId="0" borderId="10" xfId="0" applyNumberFormat="1" applyFont="1" applyFill="1" applyBorder="1" applyAlignment="1">
      <alignment/>
    </xf>
    <xf numFmtId="0" fontId="1" fillId="0" borderId="0" xfId="0" applyFont="1" applyFill="1" applyBorder="1" applyAlignment="1">
      <alignment vertical="center"/>
    </xf>
    <xf numFmtId="0" fontId="11" fillId="0" borderId="0" xfId="33" applyFont="1" applyFill="1" applyBorder="1" applyAlignment="1" applyProtection="1">
      <alignment vertical="center"/>
      <protection/>
    </xf>
    <xf numFmtId="0" fontId="0" fillId="0" borderId="0" xfId="0" applyFill="1" applyAlignment="1">
      <alignment vertical="center"/>
    </xf>
    <xf numFmtId="0" fontId="31" fillId="0" borderId="0" xfId="0" applyFont="1" applyFill="1" applyBorder="1" applyAlignment="1">
      <alignment horizontal="left" vertical="center"/>
    </xf>
    <xf numFmtId="0" fontId="17" fillId="0" borderId="0" xfId="0" applyFont="1" applyFill="1" applyBorder="1" applyAlignment="1">
      <alignment vertical="center"/>
    </xf>
    <xf numFmtId="0" fontId="32" fillId="0" borderId="0" xfId="0" applyFont="1" applyFill="1" applyBorder="1" applyAlignment="1">
      <alignment horizontal="left" vertical="center"/>
    </xf>
    <xf numFmtId="0" fontId="33" fillId="0" borderId="0" xfId="33" applyFont="1" applyFill="1" applyBorder="1" applyAlignment="1" applyProtection="1">
      <alignment vertical="center"/>
      <protection/>
    </xf>
    <xf numFmtId="0" fontId="34" fillId="0" borderId="0" xfId="0" applyFont="1" applyFill="1" applyAlignment="1">
      <alignment vertical="center"/>
    </xf>
    <xf numFmtId="0" fontId="22"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wrapText="1"/>
    </xf>
    <xf numFmtId="0" fontId="1" fillId="0" borderId="22" xfId="0" applyFont="1" applyFill="1" applyBorder="1" applyAlignment="1">
      <alignment horizontal="center" vertical="center"/>
    </xf>
    <xf numFmtId="0" fontId="21"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181" fontId="1" fillId="35" borderId="23" xfId="0" applyNumberFormat="1" applyFont="1" applyFill="1" applyBorder="1" applyAlignment="1">
      <alignment horizontal="center" vertical="center"/>
    </xf>
    <xf numFmtId="0" fontId="1" fillId="0" borderId="0" xfId="0" applyFont="1" applyFill="1" applyBorder="1" applyAlignment="1" applyProtection="1">
      <alignment vertical="center"/>
      <protection hidden="1"/>
    </xf>
    <xf numFmtId="0" fontId="19" fillId="0" borderId="0" xfId="0" applyFont="1" applyFill="1" applyBorder="1" applyAlignment="1">
      <alignment vertical="center"/>
    </xf>
    <xf numFmtId="0" fontId="29" fillId="0" borderId="0" xfId="0" applyFont="1" applyFill="1" applyBorder="1" applyAlignment="1">
      <alignment vertical="center"/>
    </xf>
    <xf numFmtId="0" fontId="18" fillId="0" borderId="0" xfId="0" applyFont="1" applyFill="1" applyBorder="1" applyAlignment="1">
      <alignment vertical="center"/>
    </xf>
    <xf numFmtId="183" fontId="35" fillId="0" borderId="0" xfId="0" applyNumberFormat="1" applyFont="1" applyFill="1" applyBorder="1" applyAlignment="1" applyProtection="1">
      <alignment horizontal="left" wrapText="1"/>
      <protection/>
    </xf>
    <xf numFmtId="0" fontId="29" fillId="0" borderId="0" xfId="0" applyFont="1" applyFill="1" applyBorder="1" applyAlignment="1">
      <alignment/>
    </xf>
    <xf numFmtId="183" fontId="35" fillId="0" borderId="0" xfId="0" applyNumberFormat="1" applyFont="1" applyFill="1" applyBorder="1" applyAlignment="1">
      <alignment vertical="center"/>
    </xf>
    <xf numFmtId="0" fontId="1" fillId="35" borderId="24" xfId="0" applyFont="1" applyFill="1" applyBorder="1" applyAlignment="1">
      <alignment vertical="center"/>
    </xf>
    <xf numFmtId="181" fontId="1" fillId="0" borderId="0" xfId="0" applyNumberFormat="1" applyFont="1" applyFill="1" applyBorder="1" applyAlignment="1">
      <alignment horizontal="left" vertical="center" wrapText="1"/>
    </xf>
    <xf numFmtId="181" fontId="21" fillId="0" borderId="0" xfId="0" applyNumberFormat="1" applyFont="1" applyFill="1" applyBorder="1" applyAlignment="1">
      <alignment horizontal="center" vertical="center"/>
    </xf>
    <xf numFmtId="181" fontId="1" fillId="0" borderId="0" xfId="0" applyNumberFormat="1" applyFont="1" applyFill="1" applyBorder="1" applyAlignment="1">
      <alignment horizontal="center" vertical="center"/>
    </xf>
    <xf numFmtId="181" fontId="29" fillId="0" borderId="0" xfId="0" applyNumberFormat="1" applyFont="1" applyFill="1" applyBorder="1" applyAlignment="1">
      <alignment horizontal="left" vertical="center" wrapText="1"/>
    </xf>
    <xf numFmtId="181" fontId="29" fillId="0" borderId="0" xfId="0" applyNumberFormat="1" applyFont="1" applyFill="1" applyBorder="1" applyAlignment="1">
      <alignment horizontal="center" vertical="center"/>
    </xf>
    <xf numFmtId="0" fontId="13" fillId="36" borderId="0" xfId="0" applyFont="1" applyFill="1" applyBorder="1" applyAlignment="1">
      <alignment horizontal="left" vertical="center"/>
    </xf>
    <xf numFmtId="0" fontId="15" fillId="36" borderId="0" xfId="0" applyFont="1" applyFill="1" applyBorder="1" applyAlignment="1">
      <alignment horizontal="left" vertical="center"/>
    </xf>
    <xf numFmtId="0" fontId="13" fillId="0" borderId="0" xfId="0" applyFont="1" applyFill="1" applyBorder="1" applyAlignment="1">
      <alignment horizontal="left" vertical="center"/>
    </xf>
    <xf numFmtId="0" fontId="15" fillId="0" borderId="0" xfId="0" applyFont="1" applyFill="1" applyBorder="1" applyAlignment="1">
      <alignment horizontal="left" vertical="center"/>
    </xf>
    <xf numFmtId="0" fontId="29" fillId="0" borderId="0" xfId="0" applyFont="1" applyFill="1" applyBorder="1" applyAlignment="1">
      <alignment horizontal="left" vertical="center"/>
    </xf>
    <xf numFmtId="0" fontId="36" fillId="0" borderId="0" xfId="44" applyFont="1" applyFill="1" applyBorder="1" applyAlignment="1" applyProtection="1">
      <alignment vertical="center"/>
      <protection/>
    </xf>
    <xf numFmtId="0" fontId="21" fillId="0" borderId="25" xfId="0" applyFont="1" applyFill="1" applyBorder="1" applyAlignment="1">
      <alignment vertical="center"/>
    </xf>
    <xf numFmtId="0" fontId="21" fillId="0" borderId="26" xfId="0" applyFont="1" applyFill="1" applyBorder="1" applyAlignment="1">
      <alignment vertical="center"/>
    </xf>
    <xf numFmtId="0" fontId="1" fillId="0" borderId="26" xfId="0" applyFont="1" applyFill="1" applyBorder="1" applyAlignment="1">
      <alignment vertical="center"/>
    </xf>
    <xf numFmtId="0" fontId="1" fillId="0" borderId="26" xfId="0" applyFont="1" applyFill="1" applyBorder="1" applyAlignment="1">
      <alignment vertical="center"/>
    </xf>
    <xf numFmtId="0" fontId="19" fillId="0" borderId="26" xfId="0" applyFont="1" applyFill="1" applyBorder="1" applyAlignment="1">
      <alignment vertical="center"/>
    </xf>
    <xf numFmtId="0" fontId="19" fillId="0" borderId="26" xfId="0" applyFont="1" applyFill="1" applyBorder="1" applyAlignment="1">
      <alignment vertical="center"/>
    </xf>
    <xf numFmtId="0" fontId="16" fillId="0" borderId="26" xfId="0" applyFont="1" applyFill="1" applyBorder="1" applyAlignment="1">
      <alignment vertical="center"/>
    </xf>
    <xf numFmtId="181" fontId="16" fillId="0" borderId="26" xfId="0" applyNumberFormat="1" applyFont="1" applyFill="1" applyBorder="1" applyAlignment="1">
      <alignment vertical="center"/>
    </xf>
    <xf numFmtId="0" fontId="16" fillId="0" borderId="26" xfId="0" applyFont="1" applyFill="1" applyBorder="1" applyAlignment="1">
      <alignment vertical="center"/>
    </xf>
    <xf numFmtId="183" fontId="21" fillId="0" borderId="27" xfId="0" applyNumberFormat="1" applyFont="1" applyFill="1" applyBorder="1" applyAlignment="1">
      <alignment horizontal="center" vertical="center"/>
    </xf>
    <xf numFmtId="0" fontId="1" fillId="34" borderId="28" xfId="0" applyFont="1" applyFill="1" applyBorder="1" applyAlignment="1" applyProtection="1">
      <alignment horizontal="center" vertical="center"/>
      <protection locked="0"/>
    </xf>
    <xf numFmtId="0" fontId="1" fillId="34" borderId="10" xfId="0" applyFont="1" applyFill="1" applyBorder="1" applyAlignment="1" applyProtection="1">
      <alignment vertical="center"/>
      <protection locked="0"/>
    </xf>
    <xf numFmtId="0" fontId="19" fillId="0" borderId="10" xfId="0" applyFont="1" applyFill="1" applyBorder="1" applyAlignment="1" applyProtection="1">
      <alignment vertical="center"/>
      <protection locked="0"/>
    </xf>
    <xf numFmtId="0" fontId="19" fillId="0" borderId="10" xfId="0" applyFont="1" applyFill="1" applyBorder="1" applyAlignment="1">
      <alignment vertical="center"/>
    </xf>
    <xf numFmtId="0" fontId="16" fillId="0" borderId="10" xfId="0" applyFont="1" applyFill="1" applyBorder="1" applyAlignment="1">
      <alignment vertical="center"/>
    </xf>
    <xf numFmtId="0" fontId="16" fillId="0" borderId="10" xfId="0" applyFont="1" applyFill="1" applyBorder="1" applyAlignment="1">
      <alignment vertical="center"/>
    </xf>
    <xf numFmtId="183" fontId="21" fillId="35" borderId="29" xfId="0" applyNumberFormat="1" applyFont="1" applyFill="1" applyBorder="1" applyAlignment="1">
      <alignment horizontal="center" vertical="center"/>
    </xf>
    <xf numFmtId="0" fontId="16" fillId="0" borderId="0" xfId="0" applyFont="1" applyFill="1" applyBorder="1" applyAlignment="1">
      <alignment vertical="center"/>
    </xf>
    <xf numFmtId="181" fontId="16" fillId="0" borderId="0" xfId="0" applyNumberFormat="1" applyFont="1" applyFill="1" applyBorder="1" applyAlignment="1">
      <alignment vertical="center"/>
    </xf>
    <xf numFmtId="0" fontId="16" fillId="0" borderId="0" xfId="0" applyFont="1" applyFill="1" applyBorder="1" applyAlignment="1">
      <alignment vertical="center"/>
    </xf>
    <xf numFmtId="183" fontId="1" fillId="0" borderId="0" xfId="0" applyNumberFormat="1" applyFont="1" applyFill="1" applyBorder="1" applyAlignment="1">
      <alignment horizontal="center" vertical="center"/>
    </xf>
    <xf numFmtId="184" fontId="21" fillId="0" borderId="26" xfId="0" applyNumberFormat="1" applyFont="1" applyFill="1" applyBorder="1" applyAlignment="1">
      <alignment vertical="center"/>
    </xf>
    <xf numFmtId="184" fontId="19" fillId="0" borderId="26" xfId="0" applyNumberFormat="1" applyFont="1" applyFill="1" applyBorder="1" applyAlignment="1">
      <alignment vertical="center"/>
    </xf>
    <xf numFmtId="184" fontId="16" fillId="0" borderId="26" xfId="0" applyNumberFormat="1" applyFont="1" applyFill="1" applyBorder="1" applyAlignment="1">
      <alignment vertical="center"/>
    </xf>
    <xf numFmtId="191" fontId="21" fillId="0" borderId="27" xfId="0" applyNumberFormat="1" applyFont="1" applyFill="1" applyBorder="1" applyAlignment="1">
      <alignment horizontal="center" vertical="center"/>
    </xf>
    <xf numFmtId="184" fontId="19" fillId="0" borderId="10" xfId="0" applyNumberFormat="1" applyFont="1" applyFill="1" applyBorder="1" applyAlignment="1" applyProtection="1">
      <alignment vertical="center"/>
      <protection locked="0"/>
    </xf>
    <xf numFmtId="191" fontId="21" fillId="35" borderId="29" xfId="0" applyNumberFormat="1" applyFont="1" applyFill="1" applyBorder="1" applyAlignment="1">
      <alignment horizontal="center" vertical="center"/>
    </xf>
    <xf numFmtId="0" fontId="15" fillId="0" borderId="0" xfId="0" applyFont="1" applyFill="1" applyBorder="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0" fillId="0" borderId="0" xfId="0" applyAlignment="1">
      <alignment vertical="center"/>
    </xf>
    <xf numFmtId="0" fontId="17" fillId="0" borderId="0" xfId="0" applyFont="1" applyAlignment="1">
      <alignment vertical="center"/>
    </xf>
    <xf numFmtId="0" fontId="1" fillId="33" borderId="0" xfId="33" applyFont="1" applyFill="1" applyBorder="1" applyAlignment="1" applyProtection="1">
      <alignment vertical="center"/>
      <protection locked="0"/>
    </xf>
    <xf numFmtId="181" fontId="1"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37" fillId="33" borderId="0" xfId="0" applyFont="1" applyFill="1" applyAlignment="1">
      <alignment vertical="center"/>
    </xf>
    <xf numFmtId="0" fontId="1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wrapText="1"/>
    </xf>
    <xf numFmtId="184" fontId="1" fillId="35" borderId="0" xfId="0" applyNumberFormat="1" applyFont="1" applyFill="1" applyBorder="1" applyAlignment="1" applyProtection="1">
      <alignment horizontal="center" vertical="center"/>
      <protection locked="0"/>
    </xf>
    <xf numFmtId="188" fontId="21" fillId="0" borderId="30" xfId="0" applyNumberFormat="1" applyFont="1" applyFill="1" applyBorder="1" applyAlignment="1" applyProtection="1">
      <alignment horizontal="center" vertical="center"/>
      <protection locked="0"/>
    </xf>
    <xf numFmtId="188" fontId="21" fillId="0" borderId="24" xfId="0" applyNumberFormat="1" applyFont="1" applyFill="1" applyBorder="1" applyAlignment="1" applyProtection="1">
      <alignment horizontal="center" vertical="center"/>
      <protection locked="0"/>
    </xf>
    <xf numFmtId="0" fontId="18" fillId="0" borderId="0" xfId="0" applyFont="1" applyAlignment="1" applyProtection="1">
      <alignment horizontal="center" vertical="center"/>
      <protection locked="0"/>
    </xf>
    <xf numFmtId="181" fontId="1" fillId="35" borderId="0" xfId="0" applyNumberFormat="1"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184" fontId="1" fillId="34" borderId="26" xfId="0" applyNumberFormat="1" applyFont="1" applyFill="1" applyBorder="1" applyAlignment="1" applyProtection="1">
      <alignment horizontal="center" vertical="center"/>
      <protection locked="0"/>
    </xf>
    <xf numFmtId="184" fontId="1" fillId="34" borderId="0" xfId="0" applyNumberFormat="1" applyFont="1" applyFill="1" applyBorder="1" applyAlignment="1" applyProtection="1">
      <alignment horizontal="center" vertical="center"/>
      <protection locked="0"/>
    </xf>
    <xf numFmtId="181" fontId="1" fillId="34" borderId="26" xfId="0" applyNumberFormat="1" applyFont="1" applyFill="1" applyBorder="1" applyAlignment="1" applyProtection="1">
      <alignment horizontal="center" vertical="center"/>
      <protection locked="0"/>
    </xf>
    <xf numFmtId="0" fontId="1" fillId="34" borderId="0" xfId="0" applyFont="1" applyFill="1" applyBorder="1" applyAlignment="1" applyProtection="1">
      <alignment horizontal="center" vertical="center"/>
      <protection locked="0"/>
    </xf>
    <xf numFmtId="0" fontId="1" fillId="35" borderId="0" xfId="0" applyFont="1" applyFill="1" applyBorder="1" applyAlignment="1" applyProtection="1">
      <alignment horizontal="center" vertical="center"/>
      <protection locked="0"/>
    </xf>
    <xf numFmtId="181" fontId="1" fillId="35" borderId="20" xfId="0" applyNumberFormat="1" applyFont="1" applyFill="1" applyBorder="1" applyAlignment="1" applyProtection="1">
      <alignment horizontal="center" vertical="center"/>
      <protection locked="0"/>
    </xf>
    <xf numFmtId="181" fontId="1" fillId="35" borderId="31" xfId="0" applyNumberFormat="1" applyFont="1" applyFill="1" applyBorder="1" applyAlignment="1" applyProtection="1">
      <alignment horizontal="center" vertical="center"/>
      <protection locked="0"/>
    </xf>
    <xf numFmtId="0" fontId="1" fillId="35" borderId="32" xfId="0" applyFont="1" applyFill="1" applyBorder="1" applyAlignment="1" applyProtection="1">
      <alignment horizontal="left" vertical="center"/>
      <protection locked="0"/>
    </xf>
    <xf numFmtId="0" fontId="1" fillId="35" borderId="21" xfId="0" applyFont="1" applyFill="1" applyBorder="1" applyAlignment="1" applyProtection="1">
      <alignment horizontal="left" vertical="center"/>
      <protection locked="0"/>
    </xf>
    <xf numFmtId="188" fontId="1" fillId="35" borderId="32" xfId="0" applyNumberFormat="1" applyFont="1" applyFill="1" applyBorder="1" applyAlignment="1" applyProtection="1">
      <alignment horizontal="center" vertical="center"/>
      <protection locked="0"/>
    </xf>
    <xf numFmtId="188" fontId="1" fillId="35" borderId="33" xfId="0" applyNumberFormat="1" applyFont="1" applyFill="1" applyBorder="1" applyAlignment="1" applyProtection="1">
      <alignment horizontal="center" vertical="center"/>
      <protection locked="0"/>
    </xf>
    <xf numFmtId="188" fontId="1" fillId="35"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protection locked="0"/>
    </xf>
    <xf numFmtId="181" fontId="1" fillId="35" borderId="18" xfId="0" applyNumberFormat="1" applyFont="1" applyFill="1" applyBorder="1" applyAlignment="1" applyProtection="1">
      <alignment horizontal="center" vertical="center"/>
      <protection locked="0"/>
    </xf>
    <xf numFmtId="181" fontId="1" fillId="35" borderId="34"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180" fontId="17" fillId="35" borderId="0" xfId="0" applyNumberFormat="1"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21" fillId="34" borderId="17" xfId="0" applyFont="1" applyFill="1" applyBorder="1" applyAlignment="1" applyProtection="1">
      <alignment horizontal="center" vertical="center"/>
      <protection locked="0"/>
    </xf>
    <xf numFmtId="0" fontId="21" fillId="34" borderId="35" xfId="0" applyFont="1" applyFill="1" applyBorder="1" applyAlignment="1" applyProtection="1">
      <alignment horizontal="center" vertical="center"/>
      <protection locked="0"/>
    </xf>
    <xf numFmtId="0" fontId="21" fillId="34" borderId="36" xfId="0" applyFont="1" applyFill="1" applyBorder="1" applyAlignment="1" applyProtection="1">
      <alignment horizontal="center" vertical="center"/>
      <protection locked="0"/>
    </xf>
    <xf numFmtId="0" fontId="21" fillId="34" borderId="37" xfId="0" applyFont="1" applyFill="1" applyBorder="1" applyAlignment="1" applyProtection="1">
      <alignment horizontal="center" vertical="center"/>
      <protection locked="0"/>
    </xf>
    <xf numFmtId="14" fontId="1" fillId="0" borderId="10" xfId="0" applyNumberFormat="1" applyFont="1" applyFill="1" applyBorder="1" applyAlignment="1" applyProtection="1">
      <alignment horizontal="center"/>
      <protection locked="0"/>
    </xf>
    <xf numFmtId="0" fontId="12" fillId="0" borderId="0" xfId="0" applyFont="1" applyFill="1" applyAlignment="1" applyProtection="1">
      <alignment horizontal="left" vertical="center" wrapText="1"/>
      <protection locked="0"/>
    </xf>
    <xf numFmtId="0" fontId="1" fillId="0" borderId="3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0" fontId="0" fillId="0" borderId="36" xfId="0" applyBorder="1" applyAlignment="1" applyProtection="1">
      <alignment vertical="center"/>
      <protection locked="0"/>
    </xf>
    <xf numFmtId="0" fontId="0" fillId="0" borderId="35" xfId="0" applyBorder="1" applyAlignment="1" applyProtection="1">
      <alignment vertical="center"/>
      <protection locked="0"/>
    </xf>
    <xf numFmtId="0" fontId="0" fillId="0" borderId="37" xfId="0" applyBorder="1" applyAlignment="1" applyProtection="1">
      <alignment vertical="center"/>
      <protection locked="0"/>
    </xf>
    <xf numFmtId="0" fontId="22" fillId="0" borderId="42" xfId="0" applyFont="1" applyFill="1" applyBorder="1" applyAlignment="1" applyProtection="1">
      <alignment horizontal="center" vertical="center"/>
      <protection locked="0"/>
    </xf>
    <xf numFmtId="0" fontId="29" fillId="0" borderId="0" xfId="0" applyFont="1" applyFill="1" applyBorder="1" applyAlignment="1">
      <alignment horizontal="center"/>
    </xf>
    <xf numFmtId="181" fontId="1" fillId="35" borderId="30" xfId="0" applyNumberFormat="1" applyFont="1" applyFill="1" applyBorder="1" applyAlignment="1">
      <alignment horizontal="left" vertical="center" wrapText="1"/>
    </xf>
    <xf numFmtId="181" fontId="1" fillId="35" borderId="43" xfId="0" applyNumberFormat="1" applyFont="1" applyFill="1" applyBorder="1" applyAlignment="1">
      <alignment horizontal="left" vertical="center" wrapText="1"/>
    </xf>
    <xf numFmtId="181" fontId="21" fillId="35" borderId="30" xfId="0" applyNumberFormat="1" applyFont="1" applyFill="1" applyBorder="1" applyAlignment="1">
      <alignment horizontal="center" vertical="center"/>
    </xf>
    <xf numFmtId="181" fontId="21" fillId="35" borderId="24" xfId="0" applyNumberFormat="1" applyFont="1" applyFill="1" applyBorder="1" applyAlignment="1">
      <alignment horizontal="center" vertical="center"/>
    </xf>
    <xf numFmtId="181" fontId="1" fillId="35" borderId="0" xfId="0" applyNumberFormat="1" applyFont="1" applyFill="1" applyBorder="1" applyAlignment="1">
      <alignment horizontal="center" vertical="center"/>
    </xf>
    <xf numFmtId="183" fontId="1" fillId="35" borderId="44" xfId="0" applyNumberFormat="1" applyFont="1" applyFill="1" applyBorder="1" applyAlignment="1">
      <alignment horizontal="center" vertical="center"/>
    </xf>
    <xf numFmtId="183" fontId="1" fillId="35" borderId="45" xfId="0" applyNumberFormat="1" applyFont="1" applyFill="1" applyBorder="1" applyAlignment="1">
      <alignment horizontal="center" vertical="center"/>
    </xf>
    <xf numFmtId="0" fontId="21" fillId="34" borderId="46" xfId="0" applyFont="1" applyFill="1" applyBorder="1" applyAlignment="1" applyProtection="1">
      <alignment horizontal="center" vertical="center"/>
      <protection locked="0"/>
    </xf>
    <xf numFmtId="0" fontId="21" fillId="34" borderId="47" xfId="0" applyFont="1" applyFill="1" applyBorder="1" applyAlignment="1" applyProtection="1">
      <alignment horizontal="center" vertical="center"/>
      <protection locked="0"/>
    </xf>
    <xf numFmtId="0" fontId="21" fillId="34" borderId="48" xfId="0" applyFont="1" applyFill="1" applyBorder="1" applyAlignment="1" applyProtection="1">
      <alignment horizontal="center" vertical="center"/>
      <protection locked="0"/>
    </xf>
    <xf numFmtId="0" fontId="21" fillId="34" borderId="49" xfId="0" applyFont="1" applyFill="1" applyBorder="1" applyAlignment="1" applyProtection="1">
      <alignment horizontal="center" vertical="center"/>
      <protection locked="0"/>
    </xf>
    <xf numFmtId="0" fontId="21" fillId="34" borderId="50" xfId="0" applyFont="1" applyFill="1" applyBorder="1" applyAlignment="1" applyProtection="1">
      <alignment horizontal="center" vertical="center"/>
      <protection locked="0"/>
    </xf>
    <xf numFmtId="0" fontId="21" fillId="34" borderId="51" xfId="0" applyFont="1" applyFill="1" applyBorder="1" applyAlignment="1" applyProtection="1">
      <alignment horizontal="center" vertical="center"/>
      <protection locked="0"/>
    </xf>
    <xf numFmtId="0" fontId="21" fillId="34" borderId="52" xfId="0" applyFont="1" applyFill="1" applyBorder="1" applyAlignment="1" applyProtection="1">
      <alignment horizontal="center" vertical="center"/>
      <protection locked="0"/>
    </xf>
    <xf numFmtId="0" fontId="21" fillId="34" borderId="53" xfId="0" applyFont="1" applyFill="1" applyBorder="1" applyAlignment="1" applyProtection="1">
      <alignment horizontal="center" vertical="center"/>
      <protection locked="0"/>
    </xf>
    <xf numFmtId="0" fontId="21" fillId="34" borderId="54" xfId="0" applyFont="1" applyFill="1" applyBorder="1" applyAlignment="1" applyProtection="1">
      <alignment horizontal="center" vertical="center"/>
      <protection locked="0"/>
    </xf>
    <xf numFmtId="0" fontId="1" fillId="35" borderId="55" xfId="0" applyFont="1" applyFill="1" applyBorder="1" applyAlignment="1">
      <alignment horizontal="center" vertical="center"/>
    </xf>
    <xf numFmtId="0" fontId="1" fillId="35" borderId="45" xfId="0" applyFont="1" applyFill="1" applyBorder="1" applyAlignment="1">
      <alignment horizontal="center" vertical="center"/>
    </xf>
    <xf numFmtId="0" fontId="17" fillId="0" borderId="0" xfId="0" applyFont="1" applyFill="1" applyBorder="1" applyAlignment="1">
      <alignment horizontal="left" vertical="top" wrapText="1"/>
    </xf>
    <xf numFmtId="0" fontId="1" fillId="0" borderId="55" xfId="0" applyFont="1" applyFill="1" applyBorder="1" applyAlignment="1">
      <alignment horizontal="center" vertical="center"/>
    </xf>
    <xf numFmtId="0" fontId="1" fillId="0" borderId="23" xfId="0" applyFont="1" applyFill="1" applyBorder="1" applyAlignment="1">
      <alignment horizontal="center" vertical="center"/>
    </xf>
    <xf numFmtId="0" fontId="22" fillId="37" borderId="0" xfId="0" applyFont="1" applyFill="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OR</a:t>
            </a:r>
          </a:p>
        </c:rich>
      </c:tx>
      <c:layout>
        <c:manualLayout>
          <c:xMode val="factor"/>
          <c:yMode val="factor"/>
          <c:x val="0.006"/>
          <c:y val="0"/>
        </c:manualLayout>
      </c:layout>
      <c:spPr>
        <a:noFill/>
        <a:ln>
          <a:noFill/>
        </a:ln>
      </c:spPr>
    </c:title>
    <c:plotArea>
      <c:layout>
        <c:manualLayout>
          <c:xMode val="edge"/>
          <c:yMode val="edge"/>
          <c:x val="0.04375"/>
          <c:y val="0.2705"/>
          <c:w val="0.93375"/>
          <c:h val="0.72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8000"/>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_ " sourceLinked="0"/>
              <c:showLegendKey val="0"/>
              <c:showVal val="0"/>
              <c:showBubbleSize val="0"/>
              <c:showCatName val="1"/>
              <c:showSerName val="0"/>
              <c:showPercent val="0"/>
            </c:dLbl>
            <c:numFmt formatCode="0.00_ " sourceLinked="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Percent val="0"/>
          </c:dLbls>
          <c:errBars>
            <c:errDir val="x"/>
            <c:errBarType val="both"/>
            <c:errValType val="cust"/>
            <c:plus>
              <c:numLit>
                <c:ptCount val="1"/>
                <c:pt idx="0">
                  <c:v>0.5244470366577183</c:v>
                </c:pt>
              </c:numLit>
            </c:plus>
            <c:minus>
              <c:numLit>
                <c:ptCount val="1"/>
                <c:pt idx="0">
                  <c:v>0.2521805922419821</c:v>
                </c:pt>
              </c:numLit>
            </c:minus>
            <c:noEndCap val="1"/>
            <c:spPr>
              <a:ln w="25400">
                <a:solidFill>
                  <a:srgbClr val="008000"/>
                </a:solidFill>
              </a:ln>
            </c:spPr>
          </c:errBars>
          <c:xVal>
            <c:numRef>
              <c:f>dichotomous!$G$22</c:f>
              <c:numCache/>
            </c:numRef>
          </c:xVal>
          <c:yVal>
            <c:numLit>
              <c:ptCount val="1"/>
              <c:pt idx="0">
                <c:v>1</c:v>
              </c:pt>
            </c:numLit>
          </c:yVal>
          <c:smooth val="0"/>
        </c:ser>
        <c:axId val="9742893"/>
        <c:axId val="20577174"/>
      </c:scatterChart>
      <c:valAx>
        <c:axId val="9742893"/>
        <c:scaling>
          <c:logBase val="10"/>
          <c:orientation val="minMax"/>
          <c:max val="10"/>
          <c:min val="0.1"/>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0577174"/>
        <c:crosses val="autoZero"/>
        <c:crossBetween val="midCat"/>
        <c:dispUnits/>
      </c:valAx>
      <c:valAx>
        <c:axId val="20577174"/>
        <c:scaling>
          <c:orientation val="minMax"/>
          <c:max val="2"/>
          <c:min val="0"/>
        </c:scaling>
        <c:axPos val="l"/>
        <c:delete val="0"/>
        <c:numFmt formatCode="General" sourceLinked="1"/>
        <c:majorTickMark val="none"/>
        <c:minorTickMark val="none"/>
        <c:tickLblPos val="none"/>
        <c:spPr>
          <a:ln w="3175">
            <a:solidFill>
              <a:srgbClr val="000000"/>
            </a:solidFill>
            <a:prstDash val="sysDot"/>
          </a:ln>
        </c:spPr>
        <c:crossAx val="9742893"/>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RR</a:t>
            </a:r>
          </a:p>
        </c:rich>
      </c:tx>
      <c:layout>
        <c:manualLayout>
          <c:xMode val="factor"/>
          <c:yMode val="factor"/>
          <c:x val="0.006"/>
          <c:y val="0"/>
        </c:manualLayout>
      </c:layout>
      <c:spPr>
        <a:noFill/>
        <a:ln>
          <a:noFill/>
        </a:ln>
      </c:spPr>
    </c:title>
    <c:plotArea>
      <c:layout>
        <c:manualLayout>
          <c:xMode val="edge"/>
          <c:yMode val="edge"/>
          <c:x val="0.0435"/>
          <c:y val="0.27025"/>
          <c:w val="0.912"/>
          <c:h val="0.72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_ " sourceLinked="0"/>
              <c:showLegendKey val="0"/>
              <c:showVal val="0"/>
              <c:showBubbleSize val="0"/>
              <c:showCatName val="1"/>
              <c:showSerName val="0"/>
              <c:showPercent val="0"/>
            </c:dLbl>
            <c:numFmt formatCode="0.00_ " sourceLinked="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Percent val="0"/>
          </c:dLbls>
          <c:errBars>
            <c:errDir val="x"/>
            <c:errBarType val="both"/>
            <c:errValType val="cust"/>
            <c:plus>
              <c:numLit>
                <c:ptCount val="1"/>
                <c:pt idx="0">
                  <c:v>0.38450004120187986</c:v>
                </c:pt>
              </c:numLit>
            </c:plus>
            <c:minus>
              <c:numLit>
                <c:ptCount val="1"/>
                <c:pt idx="0">
                  <c:v>0.23882851318241494</c:v>
                </c:pt>
              </c:numLit>
            </c:minus>
            <c:noEndCap val="1"/>
            <c:spPr>
              <a:ln w="25400">
                <a:solidFill>
                  <a:srgbClr val="000000"/>
                </a:solidFill>
              </a:ln>
            </c:spPr>
          </c:errBars>
          <c:xVal>
            <c:numRef>
              <c:f>dichotomous!$G$19</c:f>
              <c:numCache/>
            </c:numRef>
          </c:xVal>
          <c:yVal>
            <c:numLit>
              <c:ptCount val="1"/>
              <c:pt idx="0">
                <c:v>1</c:v>
              </c:pt>
            </c:numLit>
          </c:yVal>
          <c:smooth val="0"/>
        </c:ser>
        <c:axId val="50976839"/>
        <c:axId val="56138368"/>
      </c:scatterChart>
      <c:valAx>
        <c:axId val="50976839"/>
        <c:scaling>
          <c:logBase val="10"/>
          <c:orientation val="minMax"/>
          <c:max val="10"/>
          <c:min val="0.1"/>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6138368"/>
        <c:crosses val="autoZero"/>
        <c:crossBetween val="midCat"/>
        <c:dispUnits/>
      </c:valAx>
      <c:valAx>
        <c:axId val="56138368"/>
        <c:scaling>
          <c:orientation val="minMax"/>
          <c:max val="2"/>
          <c:min val="0"/>
        </c:scaling>
        <c:axPos val="l"/>
        <c:delete val="0"/>
        <c:numFmt formatCode="General" sourceLinked="1"/>
        <c:majorTickMark val="none"/>
        <c:minorTickMark val="none"/>
        <c:tickLblPos val="none"/>
        <c:spPr>
          <a:ln w="3175">
            <a:solidFill>
              <a:srgbClr val="000000"/>
            </a:solidFill>
            <a:prstDash val="sysDot"/>
          </a:ln>
        </c:spPr>
        <c:crossAx val="50976839"/>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66675</xdr:rowOff>
    </xdr:from>
    <xdr:to>
      <xdr:col>8</xdr:col>
      <xdr:colOff>9525</xdr:colOff>
      <xdr:row>47</xdr:row>
      <xdr:rowOff>47625</xdr:rowOff>
    </xdr:to>
    <xdr:sp>
      <xdr:nvSpPr>
        <xdr:cNvPr id="1" name="Rectangle 1"/>
        <xdr:cNvSpPr>
          <a:spLocks/>
        </xdr:cNvSpPr>
      </xdr:nvSpPr>
      <xdr:spPr>
        <a:xfrm>
          <a:off x="57150" y="7200900"/>
          <a:ext cx="2333625" cy="3238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ＭＳ Ｐゴシック"/>
              <a:ea typeface="ＭＳ Ｐゴシック"/>
              <a:cs typeface="ＭＳ Ｐゴシック"/>
            </a:rPr>
            <a:t>過度に数値に夢中になってはいけない</a:t>
          </a:r>
        </a:p>
      </xdr:txBody>
    </xdr:sp>
    <xdr:clientData/>
  </xdr:twoCellAnchor>
  <xdr:twoCellAnchor>
    <xdr:from>
      <xdr:col>13</xdr:col>
      <xdr:colOff>28575</xdr:colOff>
      <xdr:row>14</xdr:row>
      <xdr:rowOff>104775</xdr:rowOff>
    </xdr:from>
    <xdr:to>
      <xdr:col>19</xdr:col>
      <xdr:colOff>85725</xdr:colOff>
      <xdr:row>21</xdr:row>
      <xdr:rowOff>161925</xdr:rowOff>
    </xdr:to>
    <xdr:graphicFrame>
      <xdr:nvGraphicFramePr>
        <xdr:cNvPr id="2" name="グラフ 2"/>
        <xdr:cNvGraphicFramePr/>
      </xdr:nvGraphicFramePr>
      <xdr:xfrm>
        <a:off x="3971925" y="2419350"/>
        <a:ext cx="2409825" cy="1133475"/>
      </xdr:xfrm>
      <a:graphic>
        <a:graphicData uri="http://schemas.openxmlformats.org/drawingml/2006/chart">
          <c:chart xmlns:c="http://schemas.openxmlformats.org/drawingml/2006/chart" r:id="rId1"/>
        </a:graphicData>
      </a:graphic>
    </xdr:graphicFrame>
    <xdr:clientData/>
  </xdr:twoCellAnchor>
  <xdr:twoCellAnchor>
    <xdr:from>
      <xdr:col>13</xdr:col>
      <xdr:colOff>9525</xdr:colOff>
      <xdr:row>5</xdr:row>
      <xdr:rowOff>66675</xdr:rowOff>
    </xdr:from>
    <xdr:to>
      <xdr:col>19</xdr:col>
      <xdr:colOff>85725</xdr:colOff>
      <xdr:row>13</xdr:row>
      <xdr:rowOff>47625</xdr:rowOff>
    </xdr:to>
    <xdr:graphicFrame>
      <xdr:nvGraphicFramePr>
        <xdr:cNvPr id="3" name="グラフ 3"/>
        <xdr:cNvGraphicFramePr/>
      </xdr:nvGraphicFramePr>
      <xdr:xfrm>
        <a:off x="3952875" y="1133475"/>
        <a:ext cx="2428875" cy="1143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47625</xdr:rowOff>
    </xdr:from>
    <xdr:to>
      <xdr:col>15</xdr:col>
      <xdr:colOff>352425</xdr:colOff>
      <xdr:row>46</xdr:row>
      <xdr:rowOff>0</xdr:rowOff>
    </xdr:to>
    <xdr:sp>
      <xdr:nvSpPr>
        <xdr:cNvPr id="1" name="Rectangle 1"/>
        <xdr:cNvSpPr>
          <a:spLocks/>
        </xdr:cNvSpPr>
      </xdr:nvSpPr>
      <xdr:spPr>
        <a:xfrm>
          <a:off x="152400" y="6143625"/>
          <a:ext cx="5324475" cy="2686050"/>
        </a:xfrm>
        <a:prstGeom prst="rect">
          <a:avLst/>
        </a:prstGeom>
        <a:solidFill>
          <a:srgbClr val="CCFFCC">
            <a:alpha val="50000"/>
          </a:srgbClr>
        </a:solidFill>
        <a:ln w="9525" cmpd="sng">
          <a:solidFill>
            <a:srgbClr val="000000"/>
          </a:solidFill>
          <a:headEnd type="none"/>
          <a:tailEnd type="none"/>
        </a:ln>
      </xdr:spPr>
      <xdr:txBody>
        <a:bodyPr vertOverflow="clip" wrap="square" lIns="36576" tIns="22860" rIns="0" bIns="0"/>
        <a:p>
          <a:pPr algn="l">
            <a:defRPr/>
          </a:pP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ＭＳ Ｐゴシック"/>
              <a:ea typeface="ＭＳ Ｐゴシック"/>
              <a:cs typeface="ＭＳ Ｐゴシック"/>
            </a:rPr>
            <a:t>JAMA-UG 10.5</a:t>
          </a:r>
          <a:r>
            <a:rPr lang="en-US" cap="none" sz="900" b="0" i="0" u="none" baseline="0">
              <a:solidFill>
                <a:srgbClr val="000000"/>
              </a:solidFill>
              <a:latin typeface="ＭＳ Ｐゴシック"/>
              <a:ea typeface="ＭＳ Ｐゴシック"/>
              <a:cs typeface="ＭＳ Ｐゴシック"/>
            </a:rPr>
            <a:t>章より）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たとえば、クローン病に対するメトトレキサートの試験を実施した研究者らは、臨床医が</a:t>
          </a:r>
          <a:r>
            <a:rPr lang="en-US" cap="none" sz="900" b="0" i="0" u="none" baseline="0">
              <a:solidFill>
                <a:srgbClr val="000000"/>
              </a:solidFill>
            </a:rPr>
            <a:t>HRQL </a:t>
          </a:r>
          <a:r>
            <a:rPr lang="en-US" cap="none" sz="900" b="0" i="0" u="none" baseline="0">
              <a:solidFill>
                <a:srgbClr val="000000"/>
              </a:solidFill>
            </a:rPr>
            <a:t>の差の大きさを解釈するのを支援しなかった。</a:t>
          </a:r>
          <a:r>
            <a:rPr lang="en-US" cap="none" sz="900" b="0" i="0" u="none" baseline="0">
              <a:solidFill>
                <a:srgbClr val="000000"/>
              </a:solidFill>
            </a:rPr>
            <a:t>16 </a:t>
          </a:r>
          <a:r>
            <a:rPr lang="en-US" cap="none" sz="900" b="0" i="0" u="none" baseline="0">
              <a:solidFill>
                <a:srgbClr val="000000"/>
              </a:solidFill>
            </a:rPr>
            <a:t>週間後の時点での、治療群と対照群との間の</a:t>
          </a:r>
          <a:r>
            <a:rPr lang="en-US" cap="none" sz="900" b="0" i="0" u="none" baseline="0">
              <a:solidFill>
                <a:srgbClr val="000000"/>
              </a:solidFill>
            </a:rPr>
            <a:t>IBDQ</a:t>
          </a:r>
          <a:r>
            <a:rPr lang="en-US" cap="none" sz="900" b="0" i="0" u="none" baseline="0">
              <a:solidFill>
                <a:srgbClr val="000000"/>
              </a:solidFill>
            </a:rPr>
            <a:t>（炎症性腸疾患質問票）スコアにおける平均差は</a:t>
          </a:r>
          <a:r>
            <a:rPr lang="en-US" cap="none" sz="900" b="0" i="0" u="none" baseline="0">
              <a:solidFill>
                <a:srgbClr val="000000"/>
              </a:solidFill>
            </a:rPr>
            <a:t>0.56 (P </a:t>
          </a:r>
          <a:r>
            <a:rPr lang="en-US" cap="none" sz="900" b="0" i="0" u="none" baseline="0">
              <a:solidFill>
                <a:srgbClr val="000000"/>
              </a:solidFill>
            </a:rPr>
            <a:t>＜</a:t>
          </a:r>
          <a:r>
            <a:rPr lang="en-US" cap="none" sz="900" b="0" i="0" u="none" baseline="0">
              <a:solidFill>
                <a:srgbClr val="000000"/>
              </a:solidFill>
            </a:rPr>
            <a:t> 0.002) </a:t>
          </a:r>
          <a:r>
            <a:rPr lang="en-US" cap="none" sz="900" b="0" i="0" u="none" baseline="0">
              <a:solidFill>
                <a:srgbClr val="000000"/>
              </a:solidFill>
            </a:rPr>
            <a:t>だった。したがって、メトトレキサートの研究における治療群と対照群との間の平均差は、</a:t>
          </a:r>
          <a:r>
            <a:rPr lang="en-US" cap="none" sz="900" b="0" i="0" u="none" baseline="0">
              <a:solidFill>
                <a:srgbClr val="000000"/>
              </a:solidFill>
            </a:rPr>
            <a:t>HRQL </a:t>
          </a:r>
          <a:r>
            <a:rPr lang="en-US" cap="none" sz="900" b="0" i="0" u="none" baseline="0">
              <a:solidFill>
                <a:srgbClr val="000000"/>
              </a:solidFill>
            </a:rPr>
            <a:t>における小さいが重要な変化という分類の中に入る可能性が高い。</a:t>
          </a:r>
          <a:r>
            <a:rPr lang="en-US" cap="none" sz="900" b="0" i="0" u="none" baseline="0">
              <a:solidFill>
                <a:srgbClr val="000000"/>
              </a:solidFill>
            </a:rPr>
            <a:t>
</a:t>
          </a:r>
          <a:r>
            <a:rPr lang="en-US" cap="none" sz="900" b="0" i="0" u="none" baseline="0">
              <a:solidFill>
                <a:srgbClr val="000000"/>
              </a:solidFill>
            </a:rPr>
            <a:t>　結果の解釈可能性を高めるためにわれわれが他にできることはあるか。</a:t>
          </a:r>
          <a:r>
            <a:rPr lang="en-US" cap="none" sz="900" b="0" i="0" u="none" baseline="0">
              <a:solidFill>
                <a:srgbClr val="000000"/>
              </a:solidFill>
            </a:rPr>
            <a:t>1</a:t>
          </a:r>
          <a:r>
            <a:rPr lang="en-US" cap="none" sz="900" b="0" i="0" u="none" baseline="0">
              <a:solidFill>
                <a:srgbClr val="000000"/>
              </a:solidFill>
            </a:rPr>
            <a:t>つのアプローチは、コーエン</a:t>
          </a:r>
          <a:r>
            <a:rPr lang="en-US" cap="none" sz="900" b="0" i="0" u="none" baseline="0">
              <a:solidFill>
                <a:srgbClr val="000000"/>
              </a:solidFill>
            </a:rPr>
            <a:t>d </a:t>
          </a:r>
          <a:r>
            <a:rPr lang="en-US" cap="none" sz="900" b="0" i="0" u="none" baseline="0">
              <a:solidFill>
                <a:srgbClr val="000000"/>
              </a:solidFill>
            </a:rPr>
            <a:t>を計算するというアプローチがある。この例の場合、</a:t>
          </a:r>
          <a:r>
            <a:rPr lang="en-US" cap="none" sz="900" b="0" i="0" u="none" baseline="0">
              <a:solidFill>
                <a:srgbClr val="000000"/>
              </a:solidFill>
            </a:rPr>
            <a:t>0.56 </a:t>
          </a:r>
          <a:r>
            <a:rPr lang="en-US" cap="none" sz="900" b="0" i="0" u="none" baseline="0">
              <a:solidFill>
                <a:srgbClr val="000000"/>
              </a:solidFill>
            </a:rPr>
            <a:t>の平均差は、効果サイズ</a:t>
          </a:r>
          <a:r>
            <a:rPr lang="en-US" cap="none" sz="900" b="0" i="0" u="none" baseline="0">
              <a:solidFill>
                <a:srgbClr val="000000"/>
              </a:solidFill>
            </a:rPr>
            <a:t>0.43</a:t>
          </a:r>
          <a:r>
            <a:rPr lang="en-US" cap="none" sz="900" b="0" i="0" u="none" baseline="0">
              <a:solidFill>
                <a:srgbClr val="000000"/>
              </a:solidFill>
            </a:rPr>
            <a:t>（＝</a:t>
          </a:r>
          <a:r>
            <a:rPr lang="en-US" cap="none" sz="900" b="0" i="0" u="none" baseline="0">
              <a:solidFill>
                <a:srgbClr val="000000"/>
              </a:solidFill>
            </a:rPr>
            <a:t>0.56/1.3</a:t>
          </a:r>
          <a:r>
            <a:rPr lang="en-US" cap="none" sz="900" b="0" i="0" u="none" baseline="0">
              <a:solidFill>
                <a:srgbClr val="000000"/>
              </a:solidFill>
            </a:rPr>
            <a:t>、すなわち対照群の</a:t>
          </a:r>
          <a:r>
            <a:rPr lang="en-US" cap="none" sz="900" b="0" i="0" u="none" baseline="0">
              <a:solidFill>
                <a:srgbClr val="000000"/>
              </a:solidFill>
            </a:rPr>
            <a:t>SD</a:t>
          </a:r>
          <a:r>
            <a:rPr lang="en-US" cap="none" sz="900" b="0" i="0" u="none" baseline="0">
              <a:solidFill>
                <a:srgbClr val="000000"/>
              </a:solidFill>
            </a:rPr>
            <a:t>）となる。別のアプローチは、効果サイズを</a:t>
          </a:r>
          <a:r>
            <a:rPr lang="en-US" cap="none" sz="900" b="0" i="0" u="none" baseline="0">
              <a:solidFill>
                <a:srgbClr val="000000"/>
              </a:solidFill>
            </a:rPr>
            <a:t>NNT </a:t>
          </a:r>
          <a:r>
            <a:rPr lang="en-US" cap="none" sz="900" b="0" i="0" u="none" baseline="0">
              <a:solidFill>
                <a:srgbClr val="000000"/>
              </a:solidFill>
            </a:rPr>
            <a:t>にさらに変換することである。表</a:t>
          </a:r>
          <a:r>
            <a:rPr lang="en-US" cap="none" sz="900" b="0" i="0" u="none" baseline="0">
              <a:solidFill>
                <a:srgbClr val="000000"/>
              </a:solidFill>
            </a:rPr>
            <a:t>10.5–3 </a:t>
          </a:r>
          <a:r>
            <a:rPr lang="en-US" cap="none" sz="900" b="0" i="0" u="none" baseline="0">
              <a:solidFill>
                <a:srgbClr val="000000"/>
              </a:solidFill>
            </a:rPr>
            <a:t>は、効果サイズの、対照群または治療群におけるおおよその効果サイズやイベント発生率に対応する</a:t>
          </a:r>
          <a:r>
            <a:rPr lang="en-US" cap="none" sz="900" b="0" i="0" u="none" baseline="0">
              <a:solidFill>
                <a:srgbClr val="000000"/>
              </a:solidFill>
            </a:rPr>
            <a:t>NNT </a:t>
          </a:r>
          <a:r>
            <a:rPr lang="en-US" cap="none" sz="900" b="0" i="0" u="none" baseline="0">
              <a:solidFill>
                <a:srgbClr val="000000"/>
              </a:solidFill>
            </a:rPr>
            <a:t>への変換を示す。メトトレキサートの試験の場合、もし</a:t>
          </a:r>
          <a:r>
            <a:rPr lang="en-US" cap="none" sz="900" b="0" i="0" u="none" baseline="0">
              <a:solidFill>
                <a:srgbClr val="000000"/>
              </a:solidFill>
            </a:rPr>
            <a:t>HRQL </a:t>
          </a:r>
          <a:r>
            <a:rPr lang="en-US" cap="none" sz="900" b="0" i="0" u="none" baseline="0">
              <a:solidFill>
                <a:srgbClr val="000000"/>
              </a:solidFill>
            </a:rPr>
            <a:t>における重要な改善の発生率が、疾患活動性に関わる報告された寛解率とほぼ同じで、かつこれがプラセボ群において</a:t>
          </a:r>
          <a:r>
            <a:rPr lang="en-US" cap="none" sz="900" b="0" i="0" u="none" baseline="0">
              <a:solidFill>
                <a:srgbClr val="000000"/>
              </a:solidFill>
            </a:rPr>
            <a:t>20</a:t>
          </a:r>
          <a:r>
            <a:rPr lang="en-US" cap="none" sz="900" b="0" i="0" u="none" baseline="0">
              <a:solidFill>
                <a:srgbClr val="000000"/>
              </a:solidFill>
            </a:rPr>
            <a:t>％だったと仮定すると、</a:t>
          </a:r>
          <a:r>
            <a:rPr lang="en-US" cap="none" sz="900" b="0" i="0" u="none" baseline="0">
              <a:solidFill>
                <a:srgbClr val="000000"/>
              </a:solidFill>
            </a:rPr>
            <a:t>0.43 SDs </a:t>
          </a:r>
          <a:r>
            <a:rPr lang="en-US" cap="none" sz="900" b="0" i="0" u="none" baseline="0">
              <a:solidFill>
                <a:srgbClr val="000000"/>
              </a:solidFill>
            </a:rPr>
            <a:t>の平均差は、</a:t>
          </a:r>
          <a:r>
            <a:rPr lang="en-US" cap="none" sz="900" b="0" i="0" u="none" baseline="0">
              <a:solidFill>
                <a:srgbClr val="000000"/>
              </a:solidFill>
            </a:rPr>
            <a:t>NNT </a:t>
          </a:r>
          <a:r>
            <a:rPr lang="en-US" cap="none" sz="900" b="0" i="0" u="none" baseline="0">
              <a:solidFill>
                <a:srgbClr val="000000"/>
              </a:solidFill>
            </a:rPr>
            <a:t>へ変換すると、</a:t>
          </a:r>
          <a:r>
            <a:rPr lang="en-US" cap="none" sz="900" b="0" i="0" u="none" baseline="0">
              <a:solidFill>
                <a:srgbClr val="000000"/>
              </a:solidFill>
            </a:rPr>
            <a:t>6.0</a:t>
          </a:r>
          <a:r>
            <a:rPr lang="en-US" cap="none" sz="900" b="0" i="0" u="none" baseline="0">
              <a:solidFill>
                <a:srgbClr val="000000"/>
              </a:solidFill>
            </a:rPr>
            <a:t>（対照群奏功率＝</a:t>
          </a:r>
          <a:r>
            <a:rPr lang="en-US" cap="none" sz="900" b="0" i="0" u="none" baseline="0">
              <a:solidFill>
                <a:srgbClr val="000000"/>
              </a:solidFill>
            </a:rPr>
            <a:t> 20</a:t>
          </a:r>
          <a:r>
            <a:rPr lang="en-US" cap="none" sz="900" b="0" i="0" u="none" baseline="0">
              <a:solidFill>
                <a:srgbClr val="000000"/>
              </a:solidFill>
            </a:rPr>
            <a:t>％と効果サイズ＝</a:t>
          </a:r>
          <a:r>
            <a:rPr lang="en-US" cap="none" sz="900" b="0" i="0" u="none" baseline="0">
              <a:solidFill>
                <a:srgbClr val="000000"/>
              </a:solidFill>
            </a:rPr>
            <a:t> 0.5 </a:t>
          </a:r>
          <a:r>
            <a:rPr lang="en-US" cap="none" sz="900" b="0" i="0" u="none" baseline="0">
              <a:solidFill>
                <a:srgbClr val="000000"/>
              </a:solidFill>
            </a:rPr>
            <a:t>の交わる箇所）から</a:t>
          </a:r>
          <a:r>
            <a:rPr lang="en-US" cap="none" sz="900" b="0" i="0" u="none" baseline="0">
              <a:solidFill>
                <a:srgbClr val="000000"/>
              </a:solidFill>
            </a:rPr>
            <a:t>16.5</a:t>
          </a:r>
          <a:r>
            <a:rPr lang="en-US" cap="none" sz="900" b="0" i="0" u="none" baseline="0">
              <a:solidFill>
                <a:srgbClr val="000000"/>
              </a:solidFill>
            </a:rPr>
            <a:t>（対照群奏功率＝</a:t>
          </a:r>
          <a:r>
            <a:rPr lang="en-US" cap="none" sz="900" b="0" i="0" u="none" baseline="0">
              <a:solidFill>
                <a:srgbClr val="000000"/>
              </a:solidFill>
            </a:rPr>
            <a:t> 20</a:t>
          </a:r>
          <a:r>
            <a:rPr lang="en-US" cap="none" sz="900" b="0" i="0" u="none" baseline="0">
              <a:solidFill>
                <a:srgbClr val="000000"/>
              </a:solidFill>
            </a:rPr>
            <a:t>％と効果サイズ＝</a:t>
          </a:r>
          <a:r>
            <a:rPr lang="en-US" cap="none" sz="900" b="0" i="0" u="none" baseline="0">
              <a:solidFill>
                <a:srgbClr val="000000"/>
              </a:solidFill>
            </a:rPr>
            <a:t> 0.2 </a:t>
          </a:r>
          <a:r>
            <a:rPr lang="en-US" cap="none" sz="900" b="0" i="0" u="none" baseline="0">
              <a:solidFill>
                <a:srgbClr val="000000"/>
              </a:solidFill>
            </a:rPr>
            <a:t>が交わる箇所）になる。エクセルによる計算では、</a:t>
          </a:r>
          <a:r>
            <a:rPr lang="en-US" cap="none" sz="900" b="0" i="0" u="none" baseline="0">
              <a:solidFill>
                <a:srgbClr val="000000"/>
              </a:solidFill>
            </a:rPr>
            <a:t>NNT=</a:t>
          </a:r>
          <a:r>
            <a:rPr lang="en-US" cap="none" sz="900" b="0" i="0" u="none" baseline="0">
              <a:solidFill>
                <a:srgbClr val="000000"/>
              </a:solidFill>
            </a:rPr>
            <a:t>７．１となる。</a:t>
          </a:r>
          <a:r>
            <a:rPr lang="en-US" cap="none" sz="900" b="0" i="0" u="none" baseline="0">
              <a:solidFill>
                <a:srgbClr val="000000"/>
              </a:solidFill>
            </a:rPr>
            <a:t>
</a:t>
          </a:r>
        </a:p>
      </xdr:txBody>
    </xdr:sp>
    <xdr:clientData/>
  </xdr:twoCellAnchor>
  <xdr:twoCellAnchor>
    <xdr:from>
      <xdr:col>13</xdr:col>
      <xdr:colOff>295275</xdr:colOff>
      <xdr:row>11</xdr:row>
      <xdr:rowOff>28575</xdr:rowOff>
    </xdr:from>
    <xdr:to>
      <xdr:col>15</xdr:col>
      <xdr:colOff>466725</xdr:colOff>
      <xdr:row>14</xdr:row>
      <xdr:rowOff>257175</xdr:rowOff>
    </xdr:to>
    <xdr:sp>
      <xdr:nvSpPr>
        <xdr:cNvPr id="2" name="AutoShape 2"/>
        <xdr:cNvSpPr>
          <a:spLocks/>
        </xdr:cNvSpPr>
      </xdr:nvSpPr>
      <xdr:spPr>
        <a:xfrm>
          <a:off x="4524375" y="2552700"/>
          <a:ext cx="1066800" cy="666750"/>
        </a:xfrm>
        <a:prstGeom prst="borderCallout1">
          <a:avLst>
            <a:gd name="adj1" fmla="val -122564"/>
            <a:gd name="adj2" fmla="val 6337"/>
            <a:gd name="adj3" fmla="val -57078"/>
            <a:gd name="adj4" fmla="val -33097"/>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1" i="0" u="none" baseline="0">
              <a:solidFill>
                <a:srgbClr val="000000"/>
              </a:solidFill>
              <a:latin typeface="ＭＳ Ｐゴシック"/>
              <a:ea typeface="ＭＳ Ｐゴシック"/>
              <a:cs typeface="ＭＳ Ｐゴシック"/>
            </a:rPr>
            <a:t>Cohen's d</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small  0.2
</a:t>
          </a:r>
          <a:r>
            <a:rPr lang="en-US" cap="none" sz="1000" b="0" i="0" u="none" baseline="0">
              <a:solidFill>
                <a:srgbClr val="000000"/>
              </a:solidFill>
              <a:latin typeface="ＭＳ Ｐゴシック"/>
              <a:ea typeface="ＭＳ Ｐゴシック"/>
              <a:cs typeface="ＭＳ Ｐゴシック"/>
            </a:rPr>
            <a:t>medium  0.5
</a:t>
          </a:r>
          <a:r>
            <a:rPr lang="en-US" cap="none" sz="1000" b="0" i="0" u="none" baseline="0">
              <a:solidFill>
                <a:srgbClr val="000000"/>
              </a:solidFill>
              <a:latin typeface="ＭＳ Ｐゴシック"/>
              <a:ea typeface="ＭＳ Ｐゴシック"/>
              <a:cs typeface="ＭＳ Ｐゴシック"/>
            </a:rPr>
            <a:t>large  0.8</a:t>
          </a:r>
        </a:p>
      </xdr:txBody>
    </xdr:sp>
    <xdr:clientData/>
  </xdr:twoCellAnchor>
  <xdr:twoCellAnchor>
    <xdr:from>
      <xdr:col>1</xdr:col>
      <xdr:colOff>485775</xdr:colOff>
      <xdr:row>25</xdr:row>
      <xdr:rowOff>85725</xdr:rowOff>
    </xdr:from>
    <xdr:to>
      <xdr:col>5</xdr:col>
      <xdr:colOff>114300</xdr:colOff>
      <xdr:row>30</xdr:row>
      <xdr:rowOff>152400</xdr:rowOff>
    </xdr:to>
    <xdr:sp>
      <xdr:nvSpPr>
        <xdr:cNvPr id="3" name="Line 3"/>
        <xdr:cNvSpPr>
          <a:spLocks/>
        </xdr:cNvSpPr>
      </xdr:nvSpPr>
      <xdr:spPr>
        <a:xfrm flipH="1" flipV="1">
          <a:off x="628650" y="5372100"/>
          <a:ext cx="1266825"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15</xdr:row>
      <xdr:rowOff>152400</xdr:rowOff>
    </xdr:from>
    <xdr:to>
      <xdr:col>15</xdr:col>
      <xdr:colOff>390525</xdr:colOff>
      <xdr:row>17</xdr:row>
      <xdr:rowOff>38100</xdr:rowOff>
    </xdr:to>
    <xdr:sp>
      <xdr:nvSpPr>
        <xdr:cNvPr id="4" name="Rectangle 4"/>
        <xdr:cNvSpPr>
          <a:spLocks/>
        </xdr:cNvSpPr>
      </xdr:nvSpPr>
      <xdr:spPr>
        <a:xfrm>
          <a:off x="342900" y="3486150"/>
          <a:ext cx="5172075" cy="628650"/>
        </a:xfrm>
        <a:prstGeom prst="rect">
          <a:avLst/>
        </a:prstGeom>
        <a:solidFill>
          <a:srgbClr val="CCFFCC">
            <a:alpha val="65000"/>
          </a:srgbClr>
        </a:solidFill>
        <a:ln w="9525" cmpd="sng">
          <a:noFill/>
        </a:ln>
      </xdr:spPr>
      <xdr:txBody>
        <a:bodyPr vertOverflow="clip" wrap="square" lIns="36576" tIns="22860" rIns="0" bIns="0"/>
        <a:p>
          <a:pPr algn="l">
            <a:defRPr/>
          </a:pPr>
          <a:r>
            <a:rPr lang="en-US" cap="none" sz="900" b="0" i="0" u="none" baseline="0">
              <a:solidFill>
                <a:srgbClr val="000000"/>
              </a:solidFill>
            </a:rPr>
            <a:t>入力例：　</a:t>
          </a:r>
          <a:r>
            <a:rPr lang="en-US" cap="none" sz="900" b="0" i="0" u="none" baseline="0">
              <a:solidFill>
                <a:srgbClr val="000000"/>
              </a:solidFill>
            </a:rPr>
            <a:t>
</a:t>
          </a:r>
          <a:r>
            <a:rPr lang="en-US" cap="none" sz="900" b="0" i="0" u="none" baseline="0">
              <a:solidFill>
                <a:srgbClr val="000000"/>
              </a:solidFill>
            </a:rPr>
            <a:t>試験終了時の平均値</a:t>
          </a:r>
          <a:r>
            <a:rPr lang="en-US" cap="none" sz="900" b="0" i="0" u="none" baseline="0">
              <a:solidFill>
                <a:srgbClr val="000000"/>
              </a:solidFill>
            </a:rPr>
            <a:t>(SD)</a:t>
          </a:r>
          <a:r>
            <a:rPr lang="en-US" cap="none" sz="900" b="0" i="0" u="none" baseline="0">
              <a:solidFill>
                <a:srgbClr val="000000"/>
              </a:solidFill>
            </a:rPr>
            <a:t>が介入群</a:t>
          </a:r>
          <a:r>
            <a:rPr lang="en-US" cap="none" sz="900" b="0" i="0" u="none" baseline="0">
              <a:solidFill>
                <a:srgbClr val="000000"/>
              </a:solidFill>
            </a:rPr>
            <a:t>(n=10)</a:t>
          </a:r>
          <a:r>
            <a:rPr lang="en-US" cap="none" sz="900" b="0" i="0" u="none" baseline="0">
              <a:solidFill>
                <a:srgbClr val="000000"/>
              </a:solidFill>
            </a:rPr>
            <a:t>において</a:t>
          </a:r>
          <a:r>
            <a:rPr lang="en-US" cap="none" sz="900" b="0" i="0" u="none" baseline="0">
              <a:solidFill>
                <a:srgbClr val="000000"/>
              </a:solidFill>
            </a:rPr>
            <a:t> 7.0 (2.38)</a:t>
          </a:r>
          <a:r>
            <a:rPr lang="en-US" cap="none" sz="900" b="0" i="0" u="none" baseline="0">
              <a:solidFill>
                <a:srgbClr val="000000"/>
              </a:solidFill>
            </a:rPr>
            <a:t>、対照群</a:t>
          </a:r>
          <a:r>
            <a:rPr lang="en-US" cap="none" sz="900" b="0" i="0" u="none" baseline="0">
              <a:solidFill>
                <a:srgbClr val="000000"/>
              </a:solidFill>
            </a:rPr>
            <a:t>(n=10)</a:t>
          </a:r>
          <a:r>
            <a:rPr lang="en-US" cap="none" sz="900" b="0" i="0" u="none" baseline="0">
              <a:solidFill>
                <a:srgbClr val="000000"/>
              </a:solidFill>
            </a:rPr>
            <a:t>では</a:t>
          </a:r>
          <a:r>
            <a:rPr lang="en-US" cap="none" sz="900" b="0" i="0" u="none" baseline="0">
              <a:solidFill>
                <a:srgbClr val="000000"/>
              </a:solidFill>
            </a:rPr>
            <a:t> 6.5 (2.21)</a:t>
          </a:r>
          <a:r>
            <a:rPr lang="en-US" cap="none" sz="900" b="0" i="0" u="none" baseline="0">
              <a:solidFill>
                <a:srgbClr val="000000"/>
              </a:solidFill>
            </a:rPr>
            <a:t>の場合、効果サイズは　</a:t>
          </a:r>
          <a:r>
            <a:rPr lang="en-US" cap="none" sz="900" b="0" i="0" u="none" baseline="0">
              <a:solidFill>
                <a:srgbClr val="000000"/>
              </a:solidFill>
            </a:rPr>
            <a:t>0.22</a:t>
          </a:r>
          <a:r>
            <a:rPr lang="en-US" cap="none" sz="9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36</xdr:row>
      <xdr:rowOff>133350</xdr:rowOff>
    </xdr:from>
    <xdr:to>
      <xdr:col>6</xdr:col>
      <xdr:colOff>161925</xdr:colOff>
      <xdr:row>43</xdr:row>
      <xdr:rowOff>28575</xdr:rowOff>
    </xdr:to>
    <xdr:pic>
      <xdr:nvPicPr>
        <xdr:cNvPr id="1" name="Picture 1"/>
        <xdr:cNvPicPr preferRelativeResize="1">
          <a:picLocks noChangeAspect="1"/>
        </xdr:cNvPicPr>
      </xdr:nvPicPr>
      <xdr:blipFill>
        <a:blip r:embed="rId1"/>
        <a:stretch>
          <a:fillRect/>
        </a:stretch>
      </xdr:blipFill>
      <xdr:spPr>
        <a:xfrm>
          <a:off x="314325" y="7315200"/>
          <a:ext cx="3962400" cy="1095375"/>
        </a:xfrm>
        <a:prstGeom prst="rect">
          <a:avLst/>
        </a:prstGeom>
        <a:noFill/>
        <a:ln w="0" cmpd="sng">
          <a:solidFill>
            <a:srgbClr val="000000"/>
          </a:solidFill>
          <a:headEnd type="none"/>
          <a:tailEnd type="none"/>
        </a:ln>
      </xdr:spPr>
    </xdr:pic>
    <xdr:clientData/>
  </xdr:twoCellAnchor>
  <xdr:twoCellAnchor>
    <xdr:from>
      <xdr:col>0</xdr:col>
      <xdr:colOff>180975</xdr:colOff>
      <xdr:row>3</xdr:row>
      <xdr:rowOff>95250</xdr:rowOff>
    </xdr:from>
    <xdr:to>
      <xdr:col>5</xdr:col>
      <xdr:colOff>590550</xdr:colOff>
      <xdr:row>33</xdr:row>
      <xdr:rowOff>304800</xdr:rowOff>
    </xdr:to>
    <xdr:pic>
      <xdr:nvPicPr>
        <xdr:cNvPr id="2" name="Picture 2"/>
        <xdr:cNvPicPr preferRelativeResize="1">
          <a:picLocks noChangeAspect="1"/>
        </xdr:cNvPicPr>
      </xdr:nvPicPr>
      <xdr:blipFill>
        <a:blip r:embed="rId2"/>
        <a:stretch>
          <a:fillRect/>
        </a:stretch>
      </xdr:blipFill>
      <xdr:spPr>
        <a:xfrm>
          <a:off x="180975" y="781050"/>
          <a:ext cx="3838575" cy="5276850"/>
        </a:xfrm>
        <a:prstGeom prst="rect">
          <a:avLst/>
        </a:prstGeom>
        <a:solidFill>
          <a:srgbClr val="FFFFFF"/>
        </a:solidFill>
        <a:ln w="9525" cmpd="sng">
          <a:noFill/>
        </a:ln>
      </xdr:spPr>
    </xdr:pic>
    <xdr:clientData/>
  </xdr:twoCellAnchor>
  <xdr:twoCellAnchor>
    <xdr:from>
      <xdr:col>5</xdr:col>
      <xdr:colOff>504825</xdr:colOff>
      <xdr:row>19</xdr:row>
      <xdr:rowOff>9525</xdr:rowOff>
    </xdr:from>
    <xdr:to>
      <xdr:col>8</xdr:col>
      <xdr:colOff>66675</xdr:colOff>
      <xdr:row>26</xdr:row>
      <xdr:rowOff>142875</xdr:rowOff>
    </xdr:to>
    <xdr:sp>
      <xdr:nvSpPr>
        <xdr:cNvPr id="3" name="AutoShape 3"/>
        <xdr:cNvSpPr>
          <a:spLocks/>
        </xdr:cNvSpPr>
      </xdr:nvSpPr>
      <xdr:spPr>
        <a:xfrm>
          <a:off x="3933825" y="3362325"/>
          <a:ext cx="1619250" cy="1333500"/>
        </a:xfrm>
        <a:prstGeom prst="wedgeRoundRectCallout">
          <a:avLst>
            <a:gd name="adj1" fmla="val -85504"/>
            <a:gd name="adj2" fmla="val 23379"/>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rPr>
            <a:t>GRADE</a:t>
          </a:r>
          <a:r>
            <a:rPr lang="en-US" cap="none" sz="1000" b="0" i="0" u="none" baseline="0">
              <a:solidFill>
                <a:srgbClr val="000000"/>
              </a:solidFill>
            </a:rPr>
            <a:t>システムにおける、エビデンスの質を下げる基準の一つの「</a:t>
          </a:r>
          <a:r>
            <a:rPr lang="en-US" cap="none" sz="1000" b="0" i="0" u="none" baseline="0">
              <a:solidFill>
                <a:srgbClr val="000000"/>
              </a:solidFill>
            </a:rPr>
            <a:t>imprecision</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として、</a:t>
          </a:r>
          <a:r>
            <a:rPr lang="en-US" cap="none" sz="1000" b="0" i="0" u="none" baseline="0">
              <a:solidFill>
                <a:srgbClr val="000000"/>
              </a:solidFill>
            </a:rPr>
            <a:t>400-300</a:t>
          </a:r>
          <a:r>
            <a:rPr lang="en-US" cap="none" sz="1000" b="0" i="0" u="none" baseline="0">
              <a:solidFill>
                <a:srgbClr val="000000"/>
              </a:solidFill>
            </a:rPr>
            <a:t>ではなく、</a:t>
          </a:r>
          <a:r>
            <a:rPr lang="en-US" cap="none" sz="1000" b="0" i="0" u="none" baseline="0">
              <a:solidFill>
                <a:srgbClr val="000000"/>
              </a:solidFill>
            </a:rPr>
            <a:t>100-200</a:t>
          </a:r>
          <a:r>
            <a:rPr lang="en-US" cap="none" sz="1000" b="0" i="0" u="none" baseline="0">
              <a:solidFill>
                <a:srgbClr val="000000"/>
              </a:solidFill>
            </a:rPr>
            <a:t>のイベント数を採用しているグループもある。</a:t>
          </a:r>
        </a:p>
      </xdr:txBody>
    </xdr:sp>
    <xdr:clientData/>
  </xdr:twoCellAnchor>
  <xdr:twoCellAnchor>
    <xdr:from>
      <xdr:col>0</xdr:col>
      <xdr:colOff>647700</xdr:colOff>
      <xdr:row>15</xdr:row>
      <xdr:rowOff>95250</xdr:rowOff>
    </xdr:from>
    <xdr:to>
      <xdr:col>6</xdr:col>
      <xdr:colOff>419100</xdr:colOff>
      <xdr:row>15</xdr:row>
      <xdr:rowOff>114300</xdr:rowOff>
    </xdr:to>
    <xdr:sp>
      <xdr:nvSpPr>
        <xdr:cNvPr id="4" name="Line 4"/>
        <xdr:cNvSpPr>
          <a:spLocks/>
        </xdr:cNvSpPr>
      </xdr:nvSpPr>
      <xdr:spPr>
        <a:xfrm flipV="1">
          <a:off x="647700" y="2762250"/>
          <a:ext cx="3886200" cy="190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ihara\LOCALS~1\Temp\B2Temp\Attach\Documents%20and%20Settings\ValueStar\&#12487;&#12473;&#12463;&#12488;&#12483;&#12503;\GRADE%20WORKSHEET%20(version%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de Worksheet"/>
      <sheetName val="Other considerations"/>
      <sheetName val="Other outcom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bpcenter.com/spreadsheets/index.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56"/>
  <sheetViews>
    <sheetView showGridLines="0" zoomScalePageLayoutView="0" workbookViewId="0" topLeftCell="A1">
      <selection activeCell="M11" sqref="M11"/>
    </sheetView>
  </sheetViews>
  <sheetFormatPr defaultColWidth="9.00390625" defaultRowHeight="13.5"/>
  <cols>
    <col min="1" max="1" width="1.875" style="91" customWidth="1"/>
    <col min="2" max="2" width="10.125" style="91" customWidth="1"/>
    <col min="3" max="3" width="2.125" style="91" customWidth="1"/>
    <col min="4" max="4" width="4.375" style="91" customWidth="1"/>
    <col min="5" max="5" width="3.50390625" style="91" customWidth="1"/>
    <col min="6" max="6" width="3.00390625" style="91" customWidth="1"/>
    <col min="7" max="7" width="3.625" style="91" customWidth="1"/>
    <col min="8" max="8" width="2.625" style="91" customWidth="1"/>
    <col min="9" max="9" width="5.00390625" style="91" customWidth="1"/>
    <col min="10" max="10" width="1.00390625" style="91" customWidth="1"/>
    <col min="11" max="11" width="2.875" style="91" customWidth="1"/>
    <col min="12" max="12" width="3.50390625" style="91" customWidth="1"/>
    <col min="13" max="13" width="8.125" style="91" customWidth="1"/>
    <col min="14" max="14" width="5.875" style="91" customWidth="1"/>
    <col min="15" max="15" width="4.875" style="91" customWidth="1"/>
    <col min="16" max="16" width="5.375" style="4" customWidth="1"/>
    <col min="17" max="17" width="7.125" style="4" customWidth="1"/>
    <col min="18" max="18" width="5.50390625" style="4" customWidth="1"/>
    <col min="19" max="19" width="2.125" style="4" customWidth="1"/>
    <col min="20" max="20" width="2.00390625" style="4" customWidth="1"/>
    <col min="21" max="21" width="1.00390625" style="92" customWidth="1"/>
    <col min="22" max="22" width="2.875" style="4" customWidth="1"/>
    <col min="23" max="23" width="2.00390625" style="91" customWidth="1"/>
    <col min="24" max="24" width="19.125" style="91" customWidth="1"/>
    <col min="25" max="25" width="7.50390625" style="91" customWidth="1"/>
    <col min="26" max="26" width="2.125" style="91" customWidth="1"/>
    <col min="27" max="27" width="0.6171875" style="91" customWidth="1"/>
    <col min="28" max="32" width="3.50390625" style="91" hidden="1" customWidth="1"/>
    <col min="33" max="34" width="0.6171875" style="91" customWidth="1"/>
    <col min="35" max="35" width="2.125" style="91" customWidth="1"/>
    <col min="36" max="36" width="3.50390625" style="91" customWidth="1"/>
    <col min="37" max="38" width="3.875" style="91" customWidth="1"/>
    <col min="39" max="39" width="5.00390625" style="91" customWidth="1"/>
    <col min="40" max="40" width="5.875" style="91" customWidth="1"/>
    <col min="41" max="42" width="9.00390625" style="91" customWidth="1"/>
    <col min="43" max="43" width="6.625" style="91" customWidth="1"/>
    <col min="44" max="16384" width="9.00390625" style="91" customWidth="1"/>
  </cols>
  <sheetData>
    <row r="1" spans="1:21" s="4" customFormat="1" ht="21.75" customHeight="1">
      <c r="A1" s="1" t="s">
        <v>68</v>
      </c>
      <c r="B1" s="1"/>
      <c r="C1" s="1"/>
      <c r="D1" s="1"/>
      <c r="E1" s="1"/>
      <c r="F1" s="1"/>
      <c r="G1" s="1"/>
      <c r="H1" s="1"/>
      <c r="I1" s="1"/>
      <c r="J1" s="1"/>
      <c r="K1" s="1"/>
      <c r="L1" s="1"/>
      <c r="M1" s="1"/>
      <c r="N1" s="1"/>
      <c r="O1" s="1"/>
      <c r="P1" s="1"/>
      <c r="Q1" s="2"/>
      <c r="R1" s="2"/>
      <c r="S1" s="164"/>
      <c r="T1" s="164"/>
      <c r="U1" s="3"/>
    </row>
    <row r="2" spans="1:25" s="4" customFormat="1" ht="19.5" customHeight="1">
      <c r="A2" s="5" t="s">
        <v>1</v>
      </c>
      <c r="H2" s="6"/>
      <c r="I2" s="6"/>
      <c r="J2" s="6"/>
      <c r="K2" s="6"/>
      <c r="L2" s="6"/>
      <c r="M2" s="6"/>
      <c r="N2" s="6"/>
      <c r="O2" s="7" t="s">
        <v>2</v>
      </c>
      <c r="P2" s="8"/>
      <c r="Q2" s="204"/>
      <c r="R2" s="204"/>
      <c r="S2" s="6"/>
      <c r="T2" s="6"/>
      <c r="U2" s="6"/>
      <c r="V2" s="6"/>
      <c r="W2" s="6"/>
      <c r="X2" s="6"/>
      <c r="Y2" s="6"/>
    </row>
    <row r="3" spans="1:13" s="4" customFormat="1" ht="18" customHeight="1">
      <c r="A3" s="205" t="s">
        <v>67</v>
      </c>
      <c r="B3" s="205"/>
      <c r="C3" s="205"/>
      <c r="D3" s="205"/>
      <c r="E3" s="205"/>
      <c r="F3" s="205"/>
      <c r="G3" s="205"/>
      <c r="H3" s="205"/>
      <c r="I3" s="205"/>
      <c r="J3" s="205"/>
      <c r="K3" s="205"/>
      <c r="L3" s="205"/>
      <c r="M3" s="9"/>
    </row>
    <row r="4" spans="1:22" s="11" customFormat="1" ht="19.5" customHeight="1">
      <c r="A4" s="10" t="s">
        <v>69</v>
      </c>
      <c r="C4" s="10"/>
      <c r="D4" s="10"/>
      <c r="E4" s="10"/>
      <c r="F4" s="10"/>
      <c r="G4" s="10"/>
      <c r="H4" s="10"/>
      <c r="I4" s="10"/>
      <c r="V4" s="12"/>
    </row>
    <row r="5" spans="2:21" s="13" customFormat="1" ht="5.25" customHeight="1" thickBot="1">
      <c r="B5" s="14"/>
      <c r="C5" s="14"/>
      <c r="D5" s="14"/>
      <c r="E5" s="14"/>
      <c r="F5" s="14"/>
      <c r="N5" s="15"/>
      <c r="O5" s="16"/>
      <c r="P5" s="15"/>
      <c r="Q5" s="16"/>
      <c r="R5" s="17"/>
      <c r="U5" s="18"/>
    </row>
    <row r="6" spans="2:36" s="13" customFormat="1" ht="15.75" customHeight="1" thickBot="1" thickTop="1">
      <c r="B6" s="19"/>
      <c r="C6" s="20"/>
      <c r="D6" s="21" t="s">
        <v>3</v>
      </c>
      <c r="E6" s="21"/>
      <c r="F6" s="206" t="s">
        <v>4</v>
      </c>
      <c r="G6" s="207"/>
      <c r="H6" s="208"/>
      <c r="I6" s="22" t="s">
        <v>5</v>
      </c>
      <c r="L6" s="23"/>
      <c r="M6" s="23"/>
      <c r="N6" s="24"/>
      <c r="O6" s="25"/>
      <c r="P6" s="26"/>
      <c r="Q6" s="26"/>
      <c r="R6" s="27"/>
      <c r="U6" s="18"/>
      <c r="AF6" s="16"/>
      <c r="AG6" s="16"/>
      <c r="AH6" s="16"/>
      <c r="AI6" s="16"/>
      <c r="AJ6" s="16"/>
    </row>
    <row r="7" spans="2:36" s="13" customFormat="1" ht="12.75" customHeight="1" thickTop="1">
      <c r="B7" s="209" t="s">
        <v>6</v>
      </c>
      <c r="C7" s="28" t="s">
        <v>7</v>
      </c>
      <c r="D7" s="200">
        <v>18</v>
      </c>
      <c r="E7" s="200"/>
      <c r="F7" s="29" t="s">
        <v>8</v>
      </c>
      <c r="G7" s="200">
        <v>46</v>
      </c>
      <c r="H7" s="211"/>
      <c r="I7" s="214">
        <f>D7+G7</f>
        <v>64</v>
      </c>
      <c r="N7" s="31"/>
      <c r="AF7" s="16"/>
      <c r="AG7" s="16"/>
      <c r="AH7" s="16"/>
      <c r="AI7" s="16"/>
      <c r="AJ7" s="16"/>
    </row>
    <row r="8" spans="2:9" s="13" customFormat="1" ht="7.5" customHeight="1" thickBot="1">
      <c r="B8" s="210"/>
      <c r="C8" s="32"/>
      <c r="D8" s="201"/>
      <c r="E8" s="201"/>
      <c r="F8" s="33"/>
      <c r="G8" s="212"/>
      <c r="H8" s="213"/>
      <c r="I8" s="214"/>
    </row>
    <row r="9" spans="2:13" s="13" customFormat="1" ht="12.75" customHeight="1" thickTop="1">
      <c r="B9" s="198" t="s">
        <v>9</v>
      </c>
      <c r="C9" s="28" t="s">
        <v>10</v>
      </c>
      <c r="D9" s="200">
        <v>29</v>
      </c>
      <c r="E9" s="200"/>
      <c r="F9" s="29" t="s">
        <v>11</v>
      </c>
      <c r="G9" s="200">
        <v>36</v>
      </c>
      <c r="H9" s="202"/>
      <c r="I9" s="195">
        <f>D9+G9</f>
        <v>65</v>
      </c>
      <c r="L9" s="23"/>
      <c r="M9" s="23"/>
    </row>
    <row r="10" spans="2:13" s="13" customFormat="1" ht="8.25" customHeight="1" thickBot="1">
      <c r="B10" s="199"/>
      <c r="C10" s="32"/>
      <c r="D10" s="201"/>
      <c r="E10" s="201"/>
      <c r="F10" s="33"/>
      <c r="G10" s="201"/>
      <c r="H10" s="203"/>
      <c r="I10" s="195"/>
      <c r="L10" s="23"/>
      <c r="M10" s="23"/>
    </row>
    <row r="11" spans="2:13" s="13" customFormat="1" ht="13.5" customHeight="1" thickTop="1">
      <c r="B11" s="34" t="s">
        <v>5</v>
      </c>
      <c r="C11" s="35"/>
      <c r="D11" s="36">
        <f>D7+D9</f>
        <v>47</v>
      </c>
      <c r="E11" s="36"/>
      <c r="F11" s="30"/>
      <c r="G11" s="195">
        <f>G7+G9</f>
        <v>82</v>
      </c>
      <c r="H11" s="195"/>
      <c r="I11" s="30">
        <f>D7+G7+D9+G9</f>
        <v>129</v>
      </c>
      <c r="L11" s="23"/>
      <c r="M11" s="23"/>
    </row>
    <row r="12" spans="2:18" s="13" customFormat="1" ht="9" customHeight="1">
      <c r="B12" s="37"/>
      <c r="C12" s="37"/>
      <c r="D12" s="37"/>
      <c r="K12" s="38"/>
      <c r="L12" s="23"/>
      <c r="M12" s="23"/>
      <c r="R12" s="39"/>
    </row>
    <row r="13" spans="2:18" s="13" customFormat="1" ht="12" customHeight="1">
      <c r="B13" s="40" t="s">
        <v>0</v>
      </c>
      <c r="C13" s="196">
        <f>I11*(D7*G9-G7*D9)^2/((D7+G7)*(D7+D9)*(G7+G9)*(D9+G9))</f>
        <v>3.78645588000479</v>
      </c>
      <c r="D13" s="196"/>
      <c r="E13" s="41"/>
      <c r="F13" s="42" t="s">
        <v>12</v>
      </c>
      <c r="G13" s="197">
        <f>IF(CHIDIST(C13,1)&lt;0.001,"&lt;0.001",CHIDIST(C13,1))</f>
        <v>0.05166894271100497</v>
      </c>
      <c r="H13" s="197"/>
      <c r="I13" s="38"/>
      <c r="J13" s="38"/>
      <c r="K13" s="38"/>
      <c r="L13" s="23"/>
      <c r="M13" s="23"/>
      <c r="R13" s="39"/>
    </row>
    <row r="14" spans="2:18" s="13" customFormat="1" ht="6.75" customHeight="1">
      <c r="B14" s="37"/>
      <c r="C14" s="37"/>
      <c r="D14" s="37"/>
      <c r="E14" s="37"/>
      <c r="F14" s="37"/>
      <c r="G14" s="23"/>
      <c r="H14" s="23"/>
      <c r="I14" s="23"/>
      <c r="J14" s="23"/>
      <c r="K14" s="23"/>
      <c r="L14" s="43"/>
      <c r="M14" s="43"/>
      <c r="N14" s="43"/>
      <c r="O14" s="39"/>
      <c r="R14" s="39"/>
    </row>
    <row r="15" spans="2:15" s="13" customFormat="1" ht="14.25" customHeight="1">
      <c r="B15" s="44" t="s">
        <v>13</v>
      </c>
      <c r="C15" s="177">
        <f>D7/(D7+G7)</f>
        <v>0.28125</v>
      </c>
      <c r="D15" s="177"/>
      <c r="E15" s="177"/>
      <c r="F15" s="177"/>
      <c r="G15" s="177"/>
      <c r="H15" s="177"/>
      <c r="I15" s="45"/>
      <c r="J15" s="45"/>
      <c r="K15" s="45"/>
      <c r="L15" s="17"/>
      <c r="M15" s="17"/>
      <c r="N15" s="17"/>
      <c r="O15" s="37"/>
    </row>
    <row r="16" spans="2:14" s="13" customFormat="1" ht="12">
      <c r="B16" s="44" t="s">
        <v>14</v>
      </c>
      <c r="C16" s="177">
        <f>D9/(D9+G9)</f>
        <v>0.4461538461538462</v>
      </c>
      <c r="D16" s="177"/>
      <c r="E16" s="177"/>
      <c r="F16" s="177"/>
      <c r="G16" s="177"/>
      <c r="H16" s="177"/>
      <c r="I16" s="46"/>
      <c r="L16" s="17"/>
      <c r="M16" s="17"/>
      <c r="N16" s="17"/>
    </row>
    <row r="17" spans="5:14" s="13" customFormat="1" ht="3.75" customHeight="1">
      <c r="E17" s="46"/>
      <c r="F17" s="46"/>
      <c r="G17" s="46"/>
      <c r="H17" s="46"/>
      <c r="I17" s="46"/>
      <c r="J17" s="46"/>
      <c r="L17" s="17"/>
      <c r="M17" s="17"/>
      <c r="N17" s="17"/>
    </row>
    <row r="18" spans="1:21" s="13" customFormat="1" ht="12" thickBot="1">
      <c r="A18" s="16"/>
      <c r="I18" s="192" t="s">
        <v>15</v>
      </c>
      <c r="J18" s="192"/>
      <c r="K18" s="192"/>
      <c r="L18" s="192"/>
      <c r="M18" s="47"/>
      <c r="N18" s="48"/>
      <c r="O18" s="17"/>
      <c r="U18" s="18"/>
    </row>
    <row r="19" spans="1:21" s="13" customFormat="1" ht="14.25" customHeight="1">
      <c r="A19" s="16">
        <v>1</v>
      </c>
      <c r="B19" s="49" t="s">
        <v>16</v>
      </c>
      <c r="C19" s="50"/>
      <c r="D19" s="50"/>
      <c r="E19" s="50"/>
      <c r="F19" s="50"/>
      <c r="G19" s="193">
        <f>IF((D7/(D7+G7)/(D9/(D9+G9)))&lt;0,0,(D7/(D7+G7)/(D9/(D9+G9))))</f>
        <v>0.6303879310344828</v>
      </c>
      <c r="H19" s="194"/>
      <c r="I19" s="177">
        <f>EXP(LN(G19)-1.96*SQRT((G7/D7)/I7+(G9/D9)/I9))</f>
        <v>0.3915594178520678</v>
      </c>
      <c r="J19" s="177"/>
      <c r="K19" s="177">
        <f>EXP(LN(G19)+1.96*SQRT((G7/D7)/I7+(G9/D9)/I9))</f>
        <v>1.0148879722363626</v>
      </c>
      <c r="L19" s="177"/>
      <c r="M19" s="165"/>
      <c r="N19" s="51">
        <f>G19-I19</f>
        <v>0.23882851318241494</v>
      </c>
      <c r="O19" s="51">
        <f>K19-G19</f>
        <v>0.38450004120187986</v>
      </c>
      <c r="P19" s="16"/>
      <c r="Q19" s="16"/>
      <c r="U19" s="18"/>
    </row>
    <row r="20" spans="1:21" s="13" customFormat="1" ht="14.25" customHeight="1">
      <c r="A20" s="16">
        <v>1</v>
      </c>
      <c r="B20" s="52" t="s">
        <v>17</v>
      </c>
      <c r="C20" s="44"/>
      <c r="D20" s="44"/>
      <c r="E20" s="44"/>
      <c r="F20" s="44"/>
      <c r="G20" s="185">
        <f>((D9/(D9+G9)-(D7/(D7+G7))))/(D9/(D9+G9))</f>
        <v>0.3696120689655173</v>
      </c>
      <c r="H20" s="186"/>
      <c r="I20" s="177">
        <f>1-K19</f>
        <v>-0.014887972236362623</v>
      </c>
      <c r="J20" s="177"/>
      <c r="K20" s="177">
        <f>1-I19</f>
        <v>0.6084405821479322</v>
      </c>
      <c r="L20" s="177"/>
      <c r="M20" s="165"/>
      <c r="N20" s="51">
        <f>G20-I20</f>
        <v>0.3845000412018799</v>
      </c>
      <c r="O20" s="53">
        <f>K20-G20</f>
        <v>0.23882851318241488</v>
      </c>
      <c r="P20" s="16"/>
      <c r="Q20" s="16"/>
      <c r="U20" s="18"/>
    </row>
    <row r="21" spans="1:21" s="13" customFormat="1" ht="14.25" customHeight="1">
      <c r="A21" s="16">
        <v>1</v>
      </c>
      <c r="B21" s="52" t="s">
        <v>18</v>
      </c>
      <c r="C21" s="44"/>
      <c r="D21" s="44"/>
      <c r="E21" s="44"/>
      <c r="F21" s="44"/>
      <c r="G21" s="185">
        <f>C16-C15</f>
        <v>0.16490384615384618</v>
      </c>
      <c r="H21" s="186"/>
      <c r="I21" s="177">
        <f>G21-1.96*SQRT((C16*(1-C16))/I9+(C15*(1-C15))/I7)</f>
        <v>0.0013863086047863626</v>
      </c>
      <c r="J21" s="177"/>
      <c r="K21" s="177">
        <f>G21+1.96*SQRT((C16*(1-C16))/I9+(C15*(1-C15))/I7)</f>
        <v>0.32842138370290597</v>
      </c>
      <c r="L21" s="177"/>
      <c r="M21" s="165"/>
      <c r="N21" s="51">
        <f>G21-I21</f>
        <v>0.16351753754905982</v>
      </c>
      <c r="O21" s="53">
        <f>K21-G21</f>
        <v>0.1635175375490598</v>
      </c>
      <c r="P21" s="16"/>
      <c r="Q21" s="16"/>
      <c r="U21" s="18"/>
    </row>
    <row r="22" spans="1:21" s="13" customFormat="1" ht="14.25" customHeight="1">
      <c r="A22" s="16">
        <v>1</v>
      </c>
      <c r="B22" s="52" t="s">
        <v>19</v>
      </c>
      <c r="C22" s="44"/>
      <c r="D22" s="44"/>
      <c r="E22" s="44"/>
      <c r="F22" s="44"/>
      <c r="G22" s="185">
        <f>IF((D7/G7)/(D9/G9)&lt;0,0,(D7/G7)/(D9/G9))</f>
        <v>0.48575712143928035</v>
      </c>
      <c r="H22" s="186"/>
      <c r="I22" s="177">
        <f>EXP(LN(G22)-1.96*SQRT(1/D7+1/G7+1/D9+1/G9))</f>
        <v>0.2335765291972983</v>
      </c>
      <c r="J22" s="177"/>
      <c r="K22" s="177">
        <f>EXP(LN(G22)+1.96*SQRT(1/D7+1/G7+1/D9+1/G9))</f>
        <v>1.0102041580969987</v>
      </c>
      <c r="L22" s="177"/>
      <c r="M22" s="165"/>
      <c r="N22" s="51">
        <f>G22-I22</f>
        <v>0.2521805922419821</v>
      </c>
      <c r="O22" s="53">
        <f>K22-G22</f>
        <v>0.5244470366577183</v>
      </c>
      <c r="P22" s="16"/>
      <c r="Q22" s="16"/>
      <c r="U22" s="18"/>
    </row>
    <row r="23" spans="1:21" s="13" customFormat="1" ht="14.25" customHeight="1" thickBot="1">
      <c r="A23" s="16">
        <v>1</v>
      </c>
      <c r="B23" s="187" t="s">
        <v>20</v>
      </c>
      <c r="C23" s="188"/>
      <c r="D23" s="188"/>
      <c r="E23" s="188"/>
      <c r="F23" s="54"/>
      <c r="G23" s="189">
        <f>ROUNDUP(1/G21,0)</f>
        <v>7</v>
      </c>
      <c r="H23" s="190"/>
      <c r="I23" s="191">
        <f>ROUNDUP(1/K21,0)</f>
        <v>4</v>
      </c>
      <c r="J23" s="191"/>
      <c r="K23" s="191">
        <f>ROUNDUP(1/I21,0)</f>
        <v>722</v>
      </c>
      <c r="L23" s="191"/>
      <c r="M23" s="57"/>
      <c r="N23" s="55">
        <f>G23-I23</f>
        <v>3</v>
      </c>
      <c r="O23" s="55">
        <f>K23-G23</f>
        <v>715</v>
      </c>
      <c r="P23" s="16"/>
      <c r="Q23" s="16"/>
      <c r="U23" s="18"/>
    </row>
    <row r="24" spans="1:21" s="13" customFormat="1" ht="8.25" customHeight="1">
      <c r="A24" s="16"/>
      <c r="B24" s="56"/>
      <c r="C24" s="56"/>
      <c r="D24" s="56"/>
      <c r="E24" s="56"/>
      <c r="F24" s="57"/>
      <c r="G24" s="57"/>
      <c r="H24" s="57"/>
      <c r="I24" s="57"/>
      <c r="J24" s="57"/>
      <c r="K24" s="57"/>
      <c r="L24" s="58"/>
      <c r="M24" s="58"/>
      <c r="N24" s="55"/>
      <c r="O24" s="16"/>
      <c r="P24" s="16"/>
      <c r="Q24" s="16"/>
      <c r="U24" s="18"/>
    </row>
    <row r="25" spans="1:21" s="13" customFormat="1" ht="6.75" customHeight="1">
      <c r="A25" s="16"/>
      <c r="B25" s="56"/>
      <c r="C25" s="56"/>
      <c r="D25" s="56"/>
      <c r="E25" s="56"/>
      <c r="F25" s="57"/>
      <c r="G25" s="57"/>
      <c r="H25" s="57"/>
      <c r="I25" s="57"/>
      <c r="J25" s="57"/>
      <c r="K25" s="57"/>
      <c r="L25" s="58"/>
      <c r="M25" s="58"/>
      <c r="N25" s="58"/>
      <c r="O25" s="17"/>
      <c r="U25" s="18"/>
    </row>
    <row r="26" spans="1:21" s="13" customFormat="1" ht="18" customHeight="1">
      <c r="A26" s="16"/>
      <c r="B26" s="59" t="s">
        <v>21</v>
      </c>
      <c r="C26" s="60"/>
      <c r="D26" s="60"/>
      <c r="E26" s="60"/>
      <c r="F26" s="60"/>
      <c r="G26" s="60"/>
      <c r="H26" s="60"/>
      <c r="I26" s="57"/>
      <c r="J26" s="57"/>
      <c r="K26" s="57"/>
      <c r="L26" s="58"/>
      <c r="M26" s="58"/>
      <c r="N26" s="58"/>
      <c r="U26" s="18"/>
    </row>
    <row r="27" spans="1:21" s="13" customFormat="1" ht="6.75" customHeight="1">
      <c r="A27" s="16"/>
      <c r="B27" s="61"/>
      <c r="C27" s="15"/>
      <c r="D27" s="15"/>
      <c r="E27" s="15"/>
      <c r="F27" s="15"/>
      <c r="G27" s="15"/>
      <c r="H27" s="15"/>
      <c r="I27" s="57"/>
      <c r="J27" s="57"/>
      <c r="K27" s="57"/>
      <c r="L27" s="55"/>
      <c r="M27" s="55"/>
      <c r="N27" s="55"/>
      <c r="U27" s="18"/>
    </row>
    <row r="28" spans="1:21" s="13" customFormat="1" ht="14.25" customHeight="1">
      <c r="A28" s="16"/>
      <c r="B28" s="62" t="s">
        <v>22</v>
      </c>
      <c r="C28" s="63"/>
      <c r="D28" s="63"/>
      <c r="E28" s="63"/>
      <c r="F28" s="64"/>
      <c r="G28" s="64"/>
      <c r="H28" s="64"/>
      <c r="I28" s="64"/>
      <c r="J28" s="64"/>
      <c r="K28" s="64"/>
      <c r="L28" s="65"/>
      <c r="M28" s="65"/>
      <c r="N28" s="7"/>
      <c r="O28" s="66"/>
      <c r="P28" s="67"/>
      <c r="Q28" s="7"/>
      <c r="R28" s="7"/>
      <c r="U28" s="18"/>
    </row>
    <row r="29" spans="1:21" s="68" customFormat="1" ht="12">
      <c r="A29" s="69"/>
      <c r="B29" s="70" t="s">
        <v>23</v>
      </c>
      <c r="C29" s="70"/>
      <c r="D29" s="70"/>
      <c r="E29" s="70"/>
      <c r="F29" s="70"/>
      <c r="G29" s="70"/>
      <c r="H29" s="70"/>
      <c r="I29" s="70"/>
      <c r="J29" s="70"/>
      <c r="K29" s="70"/>
      <c r="L29" s="70"/>
      <c r="M29" s="70"/>
      <c r="N29" s="70"/>
      <c r="O29" s="71"/>
      <c r="P29" s="182">
        <v>0.1</v>
      </c>
      <c r="Q29" s="182"/>
      <c r="U29" s="72"/>
    </row>
    <row r="30" spans="1:21" s="68" customFormat="1" ht="12">
      <c r="A30" s="69"/>
      <c r="B30" s="70" t="s">
        <v>24</v>
      </c>
      <c r="C30" s="70"/>
      <c r="D30" s="70"/>
      <c r="E30" s="70"/>
      <c r="F30" s="70"/>
      <c r="G30" s="70"/>
      <c r="H30" s="70"/>
      <c r="I30" s="70"/>
      <c r="J30" s="70"/>
      <c r="K30" s="70"/>
      <c r="L30" s="70"/>
      <c r="M30" s="70"/>
      <c r="N30" s="70"/>
      <c r="O30" s="71"/>
      <c r="P30" s="183">
        <v>0.75</v>
      </c>
      <c r="Q30" s="183"/>
      <c r="U30" s="72"/>
    </row>
    <row r="31" spans="1:21" s="68" customFormat="1" ht="12">
      <c r="A31" s="69"/>
      <c r="B31" s="70" t="s">
        <v>25</v>
      </c>
      <c r="C31" s="70"/>
      <c r="D31" s="70"/>
      <c r="E31" s="70"/>
      <c r="F31" s="70"/>
      <c r="G31" s="70"/>
      <c r="H31" s="70"/>
      <c r="I31" s="70"/>
      <c r="J31" s="70"/>
      <c r="K31" s="70"/>
      <c r="L31" s="70"/>
      <c r="M31" s="70"/>
      <c r="N31" s="73"/>
      <c r="O31" s="71"/>
      <c r="P31" s="184">
        <f>P29*P30</f>
        <v>0.07500000000000001</v>
      </c>
      <c r="Q31" s="184"/>
      <c r="U31" s="72"/>
    </row>
    <row r="32" spans="1:21" s="68" customFormat="1" ht="12" thickBot="1">
      <c r="A32" s="69"/>
      <c r="B32" s="70" t="s">
        <v>26</v>
      </c>
      <c r="C32" s="70"/>
      <c r="D32" s="70"/>
      <c r="E32" s="70"/>
      <c r="F32" s="70"/>
      <c r="G32" s="70"/>
      <c r="H32" s="70"/>
      <c r="I32" s="70"/>
      <c r="J32" s="70"/>
      <c r="K32" s="70"/>
      <c r="L32" s="70"/>
      <c r="M32" s="70"/>
      <c r="N32" s="70"/>
      <c r="O32" s="71"/>
      <c r="P32" s="184">
        <f>P29-P31</f>
        <v>0.024999999999999994</v>
      </c>
      <c r="Q32" s="184"/>
      <c r="U32" s="72"/>
    </row>
    <row r="33" spans="1:21" s="68" customFormat="1" ht="12" thickBot="1">
      <c r="A33" s="69"/>
      <c r="B33" s="70" t="s">
        <v>27</v>
      </c>
      <c r="C33" s="70"/>
      <c r="D33" s="70"/>
      <c r="E33" s="70"/>
      <c r="F33" s="70"/>
      <c r="G33" s="70"/>
      <c r="H33" s="70"/>
      <c r="I33" s="70"/>
      <c r="J33" s="70"/>
      <c r="K33" s="70"/>
      <c r="L33" s="70"/>
      <c r="M33" s="70"/>
      <c r="N33" s="70"/>
      <c r="O33" s="71"/>
      <c r="P33" s="178">
        <f>ROUNDUP(1/P32,0)</f>
        <v>40</v>
      </c>
      <c r="Q33" s="179"/>
      <c r="U33" s="72"/>
    </row>
    <row r="34" spans="1:21" s="68" customFormat="1" ht="12">
      <c r="A34" s="69"/>
      <c r="B34" s="74"/>
      <c r="C34" s="74"/>
      <c r="D34" s="74"/>
      <c r="E34" s="74"/>
      <c r="F34" s="74"/>
      <c r="G34" s="74"/>
      <c r="H34" s="74"/>
      <c r="I34" s="74"/>
      <c r="J34" s="74"/>
      <c r="K34" s="74"/>
      <c r="L34" s="74"/>
      <c r="M34" s="74"/>
      <c r="N34" s="74"/>
      <c r="P34" s="23"/>
      <c r="Q34" s="74"/>
      <c r="U34" s="72"/>
    </row>
    <row r="35" spans="1:21" s="68" customFormat="1" ht="12.75" customHeight="1">
      <c r="A35" s="69"/>
      <c r="B35" s="62" t="s">
        <v>28</v>
      </c>
      <c r="C35" s="75"/>
      <c r="D35" s="75"/>
      <c r="E35" s="75"/>
      <c r="F35" s="75"/>
      <c r="G35" s="75"/>
      <c r="H35" s="75"/>
      <c r="I35" s="75"/>
      <c r="J35" s="75"/>
      <c r="K35" s="75"/>
      <c r="L35" s="75"/>
      <c r="M35" s="75"/>
      <c r="N35" s="75"/>
      <c r="O35" s="75"/>
      <c r="P35" s="67"/>
      <c r="Q35" s="75"/>
      <c r="R35" s="75"/>
      <c r="U35" s="72"/>
    </row>
    <row r="36" spans="1:21" s="68" customFormat="1" ht="12">
      <c r="A36" s="69"/>
      <c r="B36" s="70" t="s">
        <v>29</v>
      </c>
      <c r="C36" s="70"/>
      <c r="D36" s="70"/>
      <c r="E36" s="70"/>
      <c r="F36" s="70"/>
      <c r="G36" s="70"/>
      <c r="H36" s="70"/>
      <c r="I36" s="70"/>
      <c r="J36" s="70"/>
      <c r="K36" s="70"/>
      <c r="L36" s="70"/>
      <c r="M36" s="70"/>
      <c r="N36" s="70"/>
      <c r="O36" s="70"/>
      <c r="P36" s="180">
        <v>0.2</v>
      </c>
      <c r="Q36" s="180"/>
      <c r="S36" s="13"/>
      <c r="U36" s="72"/>
    </row>
    <row r="37" spans="1:21" s="68" customFormat="1" ht="12">
      <c r="A37" s="69"/>
      <c r="B37" s="70" t="s">
        <v>30</v>
      </c>
      <c r="C37" s="70"/>
      <c r="D37" s="70"/>
      <c r="E37" s="70"/>
      <c r="F37" s="70"/>
      <c r="G37" s="70"/>
      <c r="H37" s="70"/>
      <c r="I37" s="70"/>
      <c r="J37" s="70"/>
      <c r="K37" s="70"/>
      <c r="L37" s="70"/>
      <c r="M37" s="70"/>
      <c r="N37" s="70"/>
      <c r="O37" s="70"/>
      <c r="P37" s="181">
        <v>0.7</v>
      </c>
      <c r="Q37" s="181"/>
      <c r="S37" s="76"/>
      <c r="U37" s="72"/>
    </row>
    <row r="38" spans="1:21" s="68" customFormat="1" ht="12">
      <c r="A38" s="69"/>
      <c r="B38" s="70" t="s">
        <v>31</v>
      </c>
      <c r="C38" s="70"/>
      <c r="D38" s="70"/>
      <c r="E38" s="70"/>
      <c r="F38" s="70"/>
      <c r="G38" s="70"/>
      <c r="H38" s="70"/>
      <c r="I38" s="70"/>
      <c r="J38" s="70"/>
      <c r="K38" s="70"/>
      <c r="L38" s="70"/>
      <c r="M38" s="70"/>
      <c r="N38" s="70"/>
      <c r="O38" s="70"/>
      <c r="P38" s="173">
        <f>P37/(1-P36*(1-P37))</f>
        <v>0.7446808510638298</v>
      </c>
      <c r="Q38" s="173"/>
      <c r="S38" s="76"/>
      <c r="U38" s="72"/>
    </row>
    <row r="39" spans="1:21" s="68" customFormat="1" ht="12" thickBot="1">
      <c r="A39" s="69"/>
      <c r="B39" s="70" t="s">
        <v>32</v>
      </c>
      <c r="C39" s="70"/>
      <c r="D39" s="70"/>
      <c r="E39" s="70"/>
      <c r="F39" s="70"/>
      <c r="G39" s="70"/>
      <c r="H39" s="70"/>
      <c r="I39" s="70"/>
      <c r="J39" s="70"/>
      <c r="K39" s="70"/>
      <c r="L39" s="70"/>
      <c r="M39" s="70"/>
      <c r="N39" s="70"/>
      <c r="O39" s="70"/>
      <c r="P39" s="173">
        <f>P36*(1-P38)</f>
        <v>0.051063829787234054</v>
      </c>
      <c r="Q39" s="173"/>
      <c r="S39" s="76"/>
      <c r="U39" s="72"/>
    </row>
    <row r="40" spans="1:21" s="68" customFormat="1" ht="12" thickBot="1">
      <c r="A40" s="69"/>
      <c r="B40" s="70" t="s">
        <v>33</v>
      </c>
      <c r="C40" s="70"/>
      <c r="D40" s="70"/>
      <c r="E40" s="70"/>
      <c r="F40" s="70"/>
      <c r="G40" s="70"/>
      <c r="H40" s="70"/>
      <c r="I40" s="70"/>
      <c r="J40" s="70"/>
      <c r="K40" s="70"/>
      <c r="L40" s="70"/>
      <c r="M40" s="70"/>
      <c r="N40" s="70"/>
      <c r="O40" s="70"/>
      <c r="P40" s="174">
        <f>ROUNDUP((1-P36*(1-P37))/((1-P36)*P36*(1-P37)),0)</f>
        <v>20</v>
      </c>
      <c r="Q40" s="175"/>
      <c r="S40" s="77"/>
      <c r="U40" s="72"/>
    </row>
    <row r="41" spans="21:40" s="13" customFormat="1" ht="13.5" customHeight="1">
      <c r="U41" s="18"/>
      <c r="AM41" s="78"/>
      <c r="AN41" s="78"/>
    </row>
    <row r="42" spans="7:40" s="13" customFormat="1" ht="13.5" customHeight="1">
      <c r="G42" s="79" t="s">
        <v>34</v>
      </c>
      <c r="U42" s="18"/>
      <c r="AM42" s="78"/>
      <c r="AN42" s="78"/>
    </row>
    <row r="43" spans="8:40" s="13" customFormat="1" ht="13.5" customHeight="1">
      <c r="H43" s="80"/>
      <c r="I43" s="80"/>
      <c r="J43" s="80"/>
      <c r="L43" s="81"/>
      <c r="M43" s="81"/>
      <c r="N43" s="176" t="s">
        <v>35</v>
      </c>
      <c r="O43" s="83" t="s">
        <v>36</v>
      </c>
      <c r="P43" s="83"/>
      <c r="Q43" s="81"/>
      <c r="R43" s="81"/>
      <c r="U43" s="18"/>
      <c r="AM43" s="78"/>
      <c r="AN43" s="78"/>
    </row>
    <row r="44" spans="7:40" s="13" customFormat="1" ht="13.5" customHeight="1">
      <c r="G44" s="80"/>
      <c r="H44" s="80"/>
      <c r="I44" s="80"/>
      <c r="J44" s="80"/>
      <c r="L44" s="81"/>
      <c r="M44" s="81"/>
      <c r="N44" s="176"/>
      <c r="O44" s="84" t="s">
        <v>37</v>
      </c>
      <c r="P44" s="84"/>
      <c r="Q44" s="81"/>
      <c r="R44" s="81"/>
      <c r="U44" s="18"/>
      <c r="V44" s="23"/>
      <c r="AM44" s="78"/>
      <c r="AN44" s="78"/>
    </row>
    <row r="45" spans="2:40" s="13" customFormat="1" ht="13.5" customHeight="1">
      <c r="B45" s="68"/>
      <c r="G45" s="80"/>
      <c r="H45" s="80"/>
      <c r="I45" s="80"/>
      <c r="J45" s="80"/>
      <c r="L45" s="81"/>
      <c r="M45" s="81"/>
      <c r="N45" s="82"/>
      <c r="O45" s="84"/>
      <c r="P45" s="84"/>
      <c r="Q45" s="81"/>
      <c r="R45" s="81"/>
      <c r="U45" s="18"/>
      <c r="AM45" s="78"/>
      <c r="AN45" s="78"/>
    </row>
    <row r="46" spans="7:40" s="13" customFormat="1" ht="13.5" customHeight="1">
      <c r="G46" s="80"/>
      <c r="H46" s="80"/>
      <c r="I46" s="80"/>
      <c r="J46" s="80"/>
      <c r="L46" s="81"/>
      <c r="M46" s="81"/>
      <c r="N46" s="82"/>
      <c r="O46" s="84"/>
      <c r="P46" s="84"/>
      <c r="Q46" s="81"/>
      <c r="R46" s="81"/>
      <c r="U46" s="18"/>
      <c r="AM46" s="78"/>
      <c r="AN46" s="78"/>
    </row>
    <row r="47" spans="7:40" s="13" customFormat="1" ht="13.5" customHeight="1">
      <c r="G47" s="80"/>
      <c r="H47" s="80"/>
      <c r="I47" s="80"/>
      <c r="J47" s="80"/>
      <c r="L47" s="81"/>
      <c r="M47" s="81"/>
      <c r="N47" s="82"/>
      <c r="O47" s="84"/>
      <c r="P47" s="84"/>
      <c r="Q47" s="81"/>
      <c r="R47" s="81"/>
      <c r="U47" s="18"/>
      <c r="AM47" s="78"/>
      <c r="AN47" s="78"/>
    </row>
    <row r="48" spans="7:40" s="13" customFormat="1" ht="13.5" customHeight="1">
      <c r="G48" s="80"/>
      <c r="H48" s="80"/>
      <c r="I48" s="80"/>
      <c r="J48" s="80"/>
      <c r="L48" s="81"/>
      <c r="M48" s="81"/>
      <c r="N48" s="82"/>
      <c r="O48" s="84"/>
      <c r="P48" s="84"/>
      <c r="Q48" s="81"/>
      <c r="R48" s="81"/>
      <c r="U48" s="18"/>
      <c r="AM48" s="78"/>
      <c r="AN48" s="78"/>
    </row>
    <row r="49" spans="1:40" s="81" customFormat="1" ht="13.5" customHeight="1">
      <c r="A49" s="36" t="s">
        <v>38</v>
      </c>
      <c r="B49" s="36"/>
      <c r="C49" s="36"/>
      <c r="D49" s="36"/>
      <c r="E49" s="36"/>
      <c r="F49" s="36"/>
      <c r="G49" s="85"/>
      <c r="H49" s="85"/>
      <c r="I49" s="85"/>
      <c r="J49" s="85"/>
      <c r="K49" s="36"/>
      <c r="L49" s="36"/>
      <c r="M49" s="36"/>
      <c r="N49" s="86"/>
      <c r="O49" s="87"/>
      <c r="P49" s="87"/>
      <c r="Q49" s="36"/>
      <c r="R49" s="36"/>
      <c r="S49" s="36"/>
      <c r="T49" s="36"/>
      <c r="U49" s="88"/>
      <c r="V49" s="36"/>
      <c r="AM49" s="89"/>
      <c r="AN49" s="89"/>
    </row>
    <row r="50" spans="1:40" s="81" customFormat="1" ht="13.5" customHeight="1">
      <c r="A50" s="36">
        <v>1</v>
      </c>
      <c r="B50" s="36" t="s">
        <v>39</v>
      </c>
      <c r="C50" s="36"/>
      <c r="D50" s="36"/>
      <c r="E50" s="36"/>
      <c r="F50" s="36"/>
      <c r="G50" s="85"/>
      <c r="H50" s="85"/>
      <c r="I50" s="85"/>
      <c r="J50" s="85"/>
      <c r="K50" s="36"/>
      <c r="L50" s="36"/>
      <c r="M50" s="36"/>
      <c r="N50" s="86"/>
      <c r="O50" s="87"/>
      <c r="P50" s="87"/>
      <c r="Q50" s="36"/>
      <c r="R50" s="36"/>
      <c r="S50" s="36"/>
      <c r="T50" s="36"/>
      <c r="U50" s="88"/>
      <c r="V50" s="36"/>
      <c r="AM50" s="89"/>
      <c r="AN50" s="89"/>
    </row>
    <row r="51" spans="1:40" s="81" customFormat="1" ht="13.5" customHeight="1">
      <c r="A51" s="36">
        <v>2</v>
      </c>
      <c r="B51" s="36" t="s">
        <v>40</v>
      </c>
      <c r="C51" s="36"/>
      <c r="D51" s="36"/>
      <c r="E51" s="36"/>
      <c r="F51" s="36"/>
      <c r="G51" s="85"/>
      <c r="H51" s="85"/>
      <c r="I51" s="85"/>
      <c r="J51" s="85"/>
      <c r="K51" s="36"/>
      <c r="L51" s="36"/>
      <c r="M51" s="36"/>
      <c r="N51" s="86"/>
      <c r="O51" s="87"/>
      <c r="P51" s="87"/>
      <c r="Q51" s="36"/>
      <c r="R51" s="36"/>
      <c r="S51" s="36"/>
      <c r="T51" s="36"/>
      <c r="U51" s="88"/>
      <c r="V51" s="36"/>
      <c r="AM51" s="89"/>
      <c r="AN51" s="89"/>
    </row>
    <row r="52" spans="1:40" s="81" customFormat="1" ht="13.5" customHeight="1">
      <c r="A52" s="36">
        <v>3</v>
      </c>
      <c r="B52" s="36" t="s">
        <v>41</v>
      </c>
      <c r="C52" s="36"/>
      <c r="D52" s="36"/>
      <c r="E52" s="36"/>
      <c r="F52" s="36"/>
      <c r="G52" s="85"/>
      <c r="H52" s="85"/>
      <c r="I52" s="85"/>
      <c r="J52" s="85"/>
      <c r="K52" s="36"/>
      <c r="L52" s="36"/>
      <c r="M52" s="36"/>
      <c r="N52" s="86"/>
      <c r="O52" s="87"/>
      <c r="P52" s="87"/>
      <c r="Q52" s="36"/>
      <c r="R52" s="36"/>
      <c r="S52" s="36"/>
      <c r="T52" s="36"/>
      <c r="U52" s="88"/>
      <c r="V52" s="36"/>
      <c r="AM52" s="89"/>
      <c r="AN52" s="89"/>
    </row>
    <row r="53" spans="1:40" s="81" customFormat="1" ht="13.5" customHeight="1">
      <c r="A53" s="36">
        <v>4</v>
      </c>
      <c r="B53" s="36" t="s">
        <v>42</v>
      </c>
      <c r="C53" s="36"/>
      <c r="D53" s="36"/>
      <c r="E53" s="36"/>
      <c r="F53" s="36"/>
      <c r="G53" s="85"/>
      <c r="H53" s="85"/>
      <c r="I53" s="85"/>
      <c r="J53" s="85"/>
      <c r="K53" s="36"/>
      <c r="L53" s="36"/>
      <c r="M53" s="36"/>
      <c r="N53" s="86"/>
      <c r="O53" s="87"/>
      <c r="P53" s="87"/>
      <c r="Q53" s="36"/>
      <c r="R53" s="36"/>
      <c r="S53" s="36"/>
      <c r="T53" s="36"/>
      <c r="U53" s="88"/>
      <c r="V53" s="36"/>
      <c r="AM53" s="89"/>
      <c r="AN53" s="89"/>
    </row>
    <row r="54" spans="7:40" s="81" customFormat="1" ht="13.5" customHeight="1">
      <c r="G54" s="79"/>
      <c r="H54" s="79"/>
      <c r="I54" s="79"/>
      <c r="J54" s="79"/>
      <c r="N54" s="82"/>
      <c r="O54" s="84"/>
      <c r="P54" s="84"/>
      <c r="U54" s="90"/>
      <c r="AM54" s="89"/>
      <c r="AN54" s="89"/>
    </row>
    <row r="55" spans="7:40" s="81" customFormat="1" ht="13.5" customHeight="1">
      <c r="G55" s="79"/>
      <c r="H55" s="79"/>
      <c r="I55" s="79"/>
      <c r="J55" s="79"/>
      <c r="N55" s="82"/>
      <c r="O55" s="84"/>
      <c r="P55" s="84"/>
      <c r="U55" s="90"/>
      <c r="AM55" s="89"/>
      <c r="AN55" s="89"/>
    </row>
    <row r="56" spans="7:40" s="81" customFormat="1" ht="13.5" customHeight="1">
      <c r="G56" s="79"/>
      <c r="H56" s="79"/>
      <c r="I56" s="79"/>
      <c r="J56" s="79"/>
      <c r="N56" s="82"/>
      <c r="O56" s="84"/>
      <c r="P56" s="84"/>
      <c r="U56" s="90"/>
      <c r="AM56" s="89"/>
      <c r="AN56" s="89"/>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sheetData>
  <sheetProtection/>
  <mergeCells count="44">
    <mergeCell ref="I9:I10"/>
    <mergeCell ref="Q2:R2"/>
    <mergeCell ref="A3:L3"/>
    <mergeCell ref="F6:H6"/>
    <mergeCell ref="B7:B8"/>
    <mergeCell ref="D7:E8"/>
    <mergeCell ref="G7:H8"/>
    <mergeCell ref="I7:I8"/>
    <mergeCell ref="G11:H11"/>
    <mergeCell ref="C13:D13"/>
    <mergeCell ref="G13:H13"/>
    <mergeCell ref="B9:B10"/>
    <mergeCell ref="D9:E10"/>
    <mergeCell ref="G9:H10"/>
    <mergeCell ref="I18:L18"/>
    <mergeCell ref="G19:H19"/>
    <mergeCell ref="I19:J19"/>
    <mergeCell ref="K19:L19"/>
    <mergeCell ref="G20:H20"/>
    <mergeCell ref="I20:J20"/>
    <mergeCell ref="K20:L20"/>
    <mergeCell ref="G21:H21"/>
    <mergeCell ref="I21:J21"/>
    <mergeCell ref="K21:L21"/>
    <mergeCell ref="B23:E23"/>
    <mergeCell ref="G23:H23"/>
    <mergeCell ref="I23:J23"/>
    <mergeCell ref="K23:L23"/>
    <mergeCell ref="P30:Q30"/>
    <mergeCell ref="P31:Q31"/>
    <mergeCell ref="P32:Q32"/>
    <mergeCell ref="G22:H22"/>
    <mergeCell ref="I22:J22"/>
    <mergeCell ref="K22:L22"/>
    <mergeCell ref="P39:Q39"/>
    <mergeCell ref="P40:Q40"/>
    <mergeCell ref="N43:N44"/>
    <mergeCell ref="C15:H15"/>
    <mergeCell ref="C16:H16"/>
    <mergeCell ref="P33:Q33"/>
    <mergeCell ref="P36:Q36"/>
    <mergeCell ref="P37:Q37"/>
    <mergeCell ref="P38:Q38"/>
    <mergeCell ref="P29:Q29"/>
  </mergeCells>
  <printOptions/>
  <pageMargins left="0.75" right="0.75" top="1" bottom="1" header="0.512" footer="0.512"/>
  <pageSetup orientation="portrait" paperSize="9" r:id="rId2"/>
  <headerFooter alignWithMargins="0">
    <oddHeader>&amp;R&amp;9Tx_dichotomous_aihara_ver.20110209</oddHeader>
  </headerFooter>
  <ignoredErrors>
    <ignoredError sqref="G13 C13 I7 I9 I11 D11:H11 G19:L23 N19:N23 O19:O23 P31:Q41 N24 C15:C18 D15:E15 D17:E18" unlockedFormula="1"/>
  </ignoredErrors>
  <drawing r:id="rId1"/>
</worksheet>
</file>

<file path=xl/worksheets/sheet2.xml><?xml version="1.0" encoding="utf-8"?>
<worksheet xmlns="http://schemas.openxmlformats.org/spreadsheetml/2006/main" xmlns:r="http://schemas.openxmlformats.org/officeDocument/2006/relationships">
  <dimension ref="A1:Q31"/>
  <sheetViews>
    <sheetView showGridLines="0" tabSelected="1" zoomScalePageLayoutView="0" workbookViewId="0" topLeftCell="A23">
      <selection activeCell="P28" sqref="P28"/>
    </sheetView>
  </sheetViews>
  <sheetFormatPr defaultColWidth="9.00390625" defaultRowHeight="13.5"/>
  <cols>
    <col min="1" max="1" width="1.875" style="93" customWidth="1"/>
    <col min="2" max="2" width="11.50390625" style="93" customWidth="1"/>
    <col min="3" max="3" width="2.125" style="93" customWidth="1"/>
    <col min="4" max="4" width="4.375" style="93" customWidth="1"/>
    <col min="5" max="5" width="3.50390625" style="93" customWidth="1"/>
    <col min="6" max="6" width="2.625" style="93" customWidth="1"/>
    <col min="7" max="7" width="3.625" style="93" customWidth="1"/>
    <col min="8" max="8" width="2.625" style="93" customWidth="1"/>
    <col min="9" max="9" width="3.875" style="93" customWidth="1"/>
    <col min="10" max="10" width="2.875" style="93" customWidth="1"/>
    <col min="11" max="11" width="4.625" style="93" customWidth="1"/>
    <col min="12" max="12" width="3.00390625" style="93" customWidth="1"/>
    <col min="13" max="13" width="8.875" style="93" customWidth="1"/>
    <col min="14" max="14" width="6.375" style="93" customWidth="1"/>
    <col min="15" max="15" width="5.375" style="0" customWidth="1"/>
    <col min="16" max="16" width="8.50390625" style="0" customWidth="1"/>
    <col min="17" max="17" width="3.00390625" style="0" customWidth="1"/>
  </cols>
  <sheetData>
    <row r="1" spans="1:16" ht="27" customHeight="1">
      <c r="A1" s="167" t="s">
        <v>70</v>
      </c>
      <c r="B1" s="167"/>
      <c r="C1" s="167"/>
      <c r="D1" s="167"/>
      <c r="E1" s="167"/>
      <c r="F1" s="167"/>
      <c r="G1" s="167"/>
      <c r="H1" s="167"/>
      <c r="I1" s="167"/>
      <c r="J1" s="167"/>
      <c r="K1" s="167"/>
      <c r="L1" s="167"/>
      <c r="M1" s="167"/>
      <c r="N1" s="167"/>
      <c r="O1" s="167"/>
      <c r="P1" s="167"/>
    </row>
    <row r="2" spans="13:16" ht="12.75" customHeight="1">
      <c r="M2" s="94"/>
      <c r="N2" s="95" t="s">
        <v>43</v>
      </c>
      <c r="O2" s="96"/>
      <c r="P2" s="97"/>
    </row>
    <row r="3" spans="1:14" s="100" customFormat="1" ht="17.25" customHeight="1">
      <c r="A3" s="166" t="s">
        <v>44</v>
      </c>
      <c r="B3" s="166"/>
      <c r="C3" s="166"/>
      <c r="D3" s="166"/>
      <c r="E3" s="166"/>
      <c r="F3" s="166"/>
      <c r="G3" s="166"/>
      <c r="H3" s="166"/>
      <c r="I3" s="166"/>
      <c r="J3" s="166"/>
      <c r="K3" s="166"/>
      <c r="L3" s="166"/>
      <c r="M3" s="98"/>
      <c r="N3" s="99"/>
    </row>
    <row r="4" spans="1:14" s="100" customFormat="1" ht="6.75" customHeight="1">
      <c r="A4" s="166"/>
      <c r="B4" s="166"/>
      <c r="C4" s="166"/>
      <c r="D4" s="166"/>
      <c r="E4" s="166"/>
      <c r="F4" s="166"/>
      <c r="G4" s="166"/>
      <c r="H4" s="166"/>
      <c r="I4" s="166"/>
      <c r="J4" s="166"/>
      <c r="K4" s="166"/>
      <c r="L4" s="166"/>
      <c r="M4" s="98"/>
      <c r="N4" s="99"/>
    </row>
    <row r="5" spans="1:16" s="100" customFormat="1" ht="50.25" customHeight="1">
      <c r="A5" s="101"/>
      <c r="B5" s="234" t="s">
        <v>45</v>
      </c>
      <c r="C5" s="234"/>
      <c r="D5" s="234"/>
      <c r="E5" s="234"/>
      <c r="F5" s="234"/>
      <c r="G5" s="234"/>
      <c r="H5" s="234"/>
      <c r="I5" s="234"/>
      <c r="J5" s="234"/>
      <c r="K5" s="234"/>
      <c r="L5" s="234"/>
      <c r="M5" s="234"/>
      <c r="N5" s="234"/>
      <c r="O5" s="234"/>
      <c r="P5" s="234"/>
    </row>
    <row r="6" spans="1:16" s="100" customFormat="1" ht="13.5" customHeight="1">
      <c r="A6" s="101"/>
      <c r="B6" s="102" t="s">
        <v>46</v>
      </c>
      <c r="C6" s="103"/>
      <c r="D6" s="103"/>
      <c r="E6" s="103"/>
      <c r="F6" s="103"/>
      <c r="G6" s="103"/>
      <c r="H6" s="103"/>
      <c r="I6" s="103"/>
      <c r="J6" s="103"/>
      <c r="K6" s="103"/>
      <c r="L6" s="103"/>
      <c r="M6" s="102"/>
      <c r="N6" s="104"/>
      <c r="O6" s="105"/>
      <c r="P6" s="105"/>
    </row>
    <row r="7" spans="1:16" s="100" customFormat="1" ht="13.5" customHeight="1">
      <c r="A7" s="101"/>
      <c r="B7" s="106" t="s">
        <v>47</v>
      </c>
      <c r="C7" s="103"/>
      <c r="D7" s="103"/>
      <c r="E7" s="103"/>
      <c r="F7" s="103"/>
      <c r="G7" s="103"/>
      <c r="H7" s="103"/>
      <c r="I7" s="103"/>
      <c r="J7" s="103"/>
      <c r="K7" s="103"/>
      <c r="L7" s="103"/>
      <c r="M7" s="102"/>
      <c r="N7" s="104"/>
      <c r="O7" s="105"/>
      <c r="P7" s="105"/>
    </row>
    <row r="8" spans="1:16" s="100" customFormat="1" ht="13.5" customHeight="1">
      <c r="A8" s="101"/>
      <c r="B8" s="106"/>
      <c r="C8" s="103"/>
      <c r="D8" s="103"/>
      <c r="E8" s="103"/>
      <c r="F8" s="103"/>
      <c r="G8" s="103"/>
      <c r="H8" s="103"/>
      <c r="I8" s="103"/>
      <c r="J8" s="103"/>
      <c r="K8" s="103"/>
      <c r="L8" s="103"/>
      <c r="M8" s="102"/>
      <c r="N8" s="104"/>
      <c r="O8" s="105"/>
      <c r="P8" s="105"/>
    </row>
    <row r="9" spans="1:14" ht="14.25" customHeight="1" thickBot="1">
      <c r="A9" s="107"/>
      <c r="B9" s="108"/>
      <c r="C9" s="108"/>
      <c r="D9" s="108"/>
      <c r="E9" s="108"/>
      <c r="F9" s="108"/>
      <c r="G9" s="108"/>
      <c r="H9" s="108"/>
      <c r="I9" s="108"/>
      <c r="J9" s="108"/>
      <c r="K9" s="108"/>
      <c r="L9" s="108"/>
      <c r="M9" s="108"/>
      <c r="N9" s="108"/>
    </row>
    <row r="10" spans="1:17" ht="13.5" thickBot="1">
      <c r="A10" s="98"/>
      <c r="B10" s="98"/>
      <c r="C10" s="235" t="s">
        <v>48</v>
      </c>
      <c r="D10" s="236"/>
      <c r="E10" s="235" t="s">
        <v>49</v>
      </c>
      <c r="F10" s="236"/>
      <c r="G10" s="235" t="s">
        <v>50</v>
      </c>
      <c r="H10" s="236"/>
      <c r="I10" s="235" t="s">
        <v>51</v>
      </c>
      <c r="J10" s="236"/>
      <c r="K10" s="235" t="s">
        <v>52</v>
      </c>
      <c r="L10" s="236"/>
      <c r="M10" s="109" t="s">
        <v>53</v>
      </c>
      <c r="N10" s="98"/>
      <c r="Q10" s="110"/>
    </row>
    <row r="11" spans="1:14" ht="16.5" customHeight="1" thickBot="1">
      <c r="A11" s="98"/>
      <c r="B11" s="111" t="s">
        <v>6</v>
      </c>
      <c r="C11" s="228">
        <v>10</v>
      </c>
      <c r="D11" s="229"/>
      <c r="E11" s="230">
        <v>7</v>
      </c>
      <c r="F11" s="229"/>
      <c r="G11" s="230">
        <v>2.38</v>
      </c>
      <c r="H11" s="231"/>
      <c r="I11" s="232">
        <f>E11-E12</f>
        <v>0.5</v>
      </c>
      <c r="J11" s="233"/>
      <c r="K11" s="221">
        <f>AVERAGE(G11:G12)</f>
        <v>2.295</v>
      </c>
      <c r="L11" s="222"/>
      <c r="M11" s="112">
        <f>K11*SQRT((1/C11)+(1/C12))</f>
        <v>1.0263552016724033</v>
      </c>
      <c r="N11" s="98"/>
    </row>
    <row r="12" spans="1:14" ht="15.75" customHeight="1" thickBot="1">
      <c r="A12" s="98"/>
      <c r="B12" s="111" t="s">
        <v>9</v>
      </c>
      <c r="C12" s="223">
        <v>10</v>
      </c>
      <c r="D12" s="224"/>
      <c r="E12" s="225">
        <v>6.5</v>
      </c>
      <c r="F12" s="226"/>
      <c r="G12" s="224">
        <v>2.21</v>
      </c>
      <c r="H12" s="227"/>
      <c r="I12" s="113"/>
      <c r="J12" s="98"/>
      <c r="K12" s="113"/>
      <c r="L12" s="98"/>
      <c r="M12" s="98"/>
      <c r="N12" s="114"/>
    </row>
    <row r="13" spans="1:14" ht="5.25" customHeight="1">
      <c r="A13" s="115"/>
      <c r="B13" s="116"/>
      <c r="C13" s="116"/>
      <c r="D13" s="116"/>
      <c r="E13" s="115"/>
      <c r="F13" s="115"/>
      <c r="G13" s="115"/>
      <c r="H13" s="115"/>
      <c r="I13" s="115"/>
      <c r="J13" s="115"/>
      <c r="K13" s="115"/>
      <c r="L13" s="115"/>
      <c r="M13" s="115"/>
      <c r="N13" s="117"/>
    </row>
    <row r="14" spans="1:14" ht="13.5" thickBot="1">
      <c r="A14" s="115"/>
      <c r="B14" s="115"/>
      <c r="C14" s="115"/>
      <c r="D14" s="115"/>
      <c r="E14" s="115"/>
      <c r="F14" s="118"/>
      <c r="G14" s="115"/>
      <c r="H14" s="115"/>
      <c r="I14" s="215" t="s">
        <v>15</v>
      </c>
      <c r="J14" s="215"/>
      <c r="K14" s="215"/>
      <c r="L14" s="215"/>
      <c r="M14" s="115"/>
      <c r="N14" s="119"/>
    </row>
    <row r="15" spans="1:14" ht="29.25" customHeight="1" thickBot="1">
      <c r="A15" s="115"/>
      <c r="B15" s="216" t="s">
        <v>54</v>
      </c>
      <c r="C15" s="217"/>
      <c r="D15" s="217"/>
      <c r="E15" s="217"/>
      <c r="F15" s="120"/>
      <c r="G15" s="218">
        <f>(E11-E12)/K11</f>
        <v>0.2178649237472767</v>
      </c>
      <c r="H15" s="219"/>
      <c r="I15" s="220">
        <f>G15-CONFIDENCE(0.05,SQRT(((C11-1)*G11^2+(C12-1)*G12^2)/(C11+C12-2))*SQRT((C11+C12-2)/(C11+C12)),(C11+C12))</f>
        <v>-0.7369840896192705</v>
      </c>
      <c r="J15" s="220"/>
      <c r="K15" s="220">
        <f>G15+CONFIDENCE(0.05,SQRT(((C11-1)*G11^2+(C12-1)*G12^2)/(C11+C12-2))*SQRT((C11+C12-2)/(C11+C12)),(C11+C12))</f>
        <v>1.172713937113824</v>
      </c>
      <c r="L15" s="220"/>
      <c r="M15" s="98"/>
      <c r="N15" s="115"/>
    </row>
    <row r="16" spans="1:14" s="100" customFormat="1" ht="29.25" customHeight="1">
      <c r="A16" s="115"/>
      <c r="B16" s="121"/>
      <c r="C16" s="121"/>
      <c r="D16" s="121"/>
      <c r="E16" s="121"/>
      <c r="F16" s="98"/>
      <c r="G16" s="122"/>
      <c r="H16" s="122"/>
      <c r="I16" s="123"/>
      <c r="J16" s="123"/>
      <c r="K16" s="123"/>
      <c r="L16" s="123"/>
      <c r="M16" s="98"/>
      <c r="N16" s="115"/>
    </row>
    <row r="17" spans="1:14" s="100" customFormat="1" ht="29.25" customHeight="1">
      <c r="A17" s="115"/>
      <c r="B17" s="121"/>
      <c r="C17" s="121"/>
      <c r="D17" s="121"/>
      <c r="E17" s="121"/>
      <c r="F17" s="98"/>
      <c r="G17" s="122"/>
      <c r="H17" s="122"/>
      <c r="I17" s="123"/>
      <c r="J17" s="123"/>
      <c r="K17" s="123"/>
      <c r="L17" s="123"/>
      <c r="M17" s="98"/>
      <c r="N17" s="115"/>
    </row>
    <row r="18" spans="1:14" ht="12.75">
      <c r="A18" s="115"/>
      <c r="B18" s="124"/>
      <c r="C18" s="124"/>
      <c r="D18" s="124"/>
      <c r="E18" s="124"/>
      <c r="F18" s="125"/>
      <c r="G18" s="125"/>
      <c r="H18" s="125"/>
      <c r="I18" s="125"/>
      <c r="J18" s="125"/>
      <c r="K18" s="125"/>
      <c r="L18" s="115"/>
      <c r="M18" s="115"/>
      <c r="N18" s="117"/>
    </row>
    <row r="19" spans="1:14" ht="12.75">
      <c r="A19" s="98"/>
      <c r="B19" s="126" t="s">
        <v>21</v>
      </c>
      <c r="C19" s="127"/>
      <c r="D19" s="127"/>
      <c r="E19" s="127"/>
      <c r="F19" s="127"/>
      <c r="G19" s="127"/>
      <c r="H19" s="127"/>
      <c r="I19" s="98"/>
      <c r="J19" s="98"/>
      <c r="K19" s="98"/>
      <c r="L19" s="98"/>
      <c r="M19" s="98"/>
      <c r="N19" s="98"/>
    </row>
    <row r="20" spans="1:14" ht="6" customHeight="1">
      <c r="A20" s="98"/>
      <c r="B20" s="128"/>
      <c r="C20" s="129"/>
      <c r="D20" s="129"/>
      <c r="E20" s="129"/>
      <c r="F20" s="129"/>
      <c r="G20" s="129"/>
      <c r="H20" s="129"/>
      <c r="I20" s="98"/>
      <c r="J20" s="98"/>
      <c r="K20" s="98"/>
      <c r="L20" s="98"/>
      <c r="M20" s="98"/>
      <c r="N20" s="98"/>
    </row>
    <row r="21" spans="1:14" ht="12.75">
      <c r="A21" s="98"/>
      <c r="B21" s="130" t="s">
        <v>55</v>
      </c>
      <c r="C21" s="107"/>
      <c r="D21" s="107"/>
      <c r="E21" s="107"/>
      <c r="F21" s="107"/>
      <c r="G21" s="107"/>
      <c r="H21" s="107"/>
      <c r="I21" s="98"/>
      <c r="J21" s="98"/>
      <c r="K21" s="98"/>
      <c r="L21" s="98"/>
      <c r="M21" s="98"/>
      <c r="N21" s="98"/>
    </row>
    <row r="22" spans="1:14" ht="12.75">
      <c r="A22" s="98"/>
      <c r="B22" s="98" t="s">
        <v>56</v>
      </c>
      <c r="C22" s="107"/>
      <c r="D22" s="107"/>
      <c r="E22" s="107"/>
      <c r="F22" s="107"/>
      <c r="G22" s="107"/>
      <c r="H22" s="107"/>
      <c r="I22" s="98"/>
      <c r="J22" s="98"/>
      <c r="K22" s="98"/>
      <c r="L22" s="98"/>
      <c r="M22" s="98"/>
      <c r="N22" s="98"/>
    </row>
    <row r="23" spans="1:14" ht="12.75">
      <c r="A23" s="98"/>
      <c r="B23" s="115"/>
      <c r="C23" s="107"/>
      <c r="D23" s="107"/>
      <c r="E23" s="107"/>
      <c r="F23" s="107"/>
      <c r="G23" s="131" t="s">
        <v>57</v>
      </c>
      <c r="H23" s="107"/>
      <c r="I23" s="98"/>
      <c r="J23" s="98"/>
      <c r="K23" s="98"/>
      <c r="L23" s="98"/>
      <c r="M23" s="98"/>
      <c r="N23" s="98"/>
    </row>
    <row r="24" spans="1:15" ht="12.75">
      <c r="A24" s="98"/>
      <c r="B24" s="132" t="s">
        <v>58</v>
      </c>
      <c r="C24" s="133" t="s">
        <v>59</v>
      </c>
      <c r="D24" s="134"/>
      <c r="E24" s="135"/>
      <c r="F24" s="134"/>
      <c r="G24" s="136"/>
      <c r="H24" s="137"/>
      <c r="I24" s="138" t="s">
        <v>60</v>
      </c>
      <c r="J24" s="138" t="s">
        <v>61</v>
      </c>
      <c r="K24" s="139" t="s">
        <v>62</v>
      </c>
      <c r="L24" s="140"/>
      <c r="M24" s="141" t="s">
        <v>63</v>
      </c>
      <c r="N24" s="98"/>
      <c r="O24" t="s">
        <v>75</v>
      </c>
    </row>
    <row r="25" spans="1:15" ht="12.75">
      <c r="A25" s="98"/>
      <c r="B25" s="142">
        <v>0.43</v>
      </c>
      <c r="C25" s="7"/>
      <c r="D25" s="143">
        <v>0.2</v>
      </c>
      <c r="E25" s="7"/>
      <c r="F25" s="7"/>
      <c r="G25" s="144"/>
      <c r="H25" s="145"/>
      <c r="I25" s="146">
        <f>-NORMSINV(D25)</f>
        <v>0.8416212335729145</v>
      </c>
      <c r="J25" s="146">
        <f>B25-I25</f>
        <v>-0.4116212335729145</v>
      </c>
      <c r="K25" s="143">
        <f>1-NORMSDIST(-J25)</f>
        <v>0.34030853287373075</v>
      </c>
      <c r="L25" s="147"/>
      <c r="M25" s="148">
        <f>1/(K25-D25)</f>
        <v>7.127150284579912</v>
      </c>
      <c r="N25" s="98"/>
      <c r="O25">
        <f>1/M25</f>
        <v>0.14030853287373074</v>
      </c>
    </row>
    <row r="26" spans="1:14" ht="12.75">
      <c r="A26" s="98"/>
      <c r="B26" s="23"/>
      <c r="C26" s="13"/>
      <c r="D26" s="13"/>
      <c r="E26" s="13"/>
      <c r="F26" s="13"/>
      <c r="G26" s="27"/>
      <c r="H26" s="114"/>
      <c r="I26" s="149"/>
      <c r="J26" s="149"/>
      <c r="K26" s="150"/>
      <c r="L26" s="151"/>
      <c r="M26" s="152"/>
      <c r="N26" s="98"/>
    </row>
    <row r="27" spans="1:15" ht="12.75">
      <c r="A27" s="98"/>
      <c r="B27" s="132" t="s">
        <v>58</v>
      </c>
      <c r="C27" s="153" t="s">
        <v>64</v>
      </c>
      <c r="D27" s="134"/>
      <c r="E27" s="135"/>
      <c r="F27" s="134"/>
      <c r="G27" s="137"/>
      <c r="H27" s="154"/>
      <c r="I27" s="138" t="s">
        <v>61</v>
      </c>
      <c r="J27" s="138" t="s">
        <v>60</v>
      </c>
      <c r="K27" s="155" t="s">
        <v>65</v>
      </c>
      <c r="L27" s="140"/>
      <c r="M27" s="156" t="s">
        <v>63</v>
      </c>
      <c r="N27" s="98"/>
      <c r="O27" t="s">
        <v>75</v>
      </c>
    </row>
    <row r="28" spans="1:15" ht="12.75">
      <c r="A28" s="98"/>
      <c r="B28" s="142">
        <v>0.6</v>
      </c>
      <c r="C28" s="143"/>
      <c r="D28" s="143">
        <v>0.51</v>
      </c>
      <c r="E28" s="7"/>
      <c r="F28" s="7"/>
      <c r="G28" s="144"/>
      <c r="H28" s="157"/>
      <c r="I28" s="146">
        <f>NORMSINV(D28)</f>
        <v>0.02506890825871106</v>
      </c>
      <c r="J28" s="146">
        <f>B28-I28</f>
        <v>0.5749310917412889</v>
      </c>
      <c r="K28" s="143">
        <f>NORMSDIST(-J28)</f>
        <v>0.2826689506281446</v>
      </c>
      <c r="L28" s="147"/>
      <c r="M28" s="158">
        <f>1/(D28-K28)</f>
        <v>4.398871173837129</v>
      </c>
      <c r="N28" s="98"/>
      <c r="O28">
        <f>1/M28</f>
        <v>0.22733104937185541</v>
      </c>
    </row>
    <row r="29" spans="1:14" ht="12.75">
      <c r="A29" s="98"/>
      <c r="B29" s="98"/>
      <c r="C29" s="98"/>
      <c r="D29" s="98"/>
      <c r="E29" s="98"/>
      <c r="F29" s="98"/>
      <c r="G29" s="114"/>
      <c r="H29" s="114"/>
      <c r="I29" s="151"/>
      <c r="J29" s="151"/>
      <c r="K29" s="151"/>
      <c r="L29" s="151"/>
      <c r="M29" s="159"/>
      <c r="N29" s="98"/>
    </row>
    <row r="30" spans="1:16" ht="12.75">
      <c r="A30" s="115" t="s">
        <v>66</v>
      </c>
      <c r="C30" s="115"/>
      <c r="D30" s="115"/>
      <c r="E30" s="115"/>
      <c r="F30" s="115"/>
      <c r="G30" s="160"/>
      <c r="H30" s="160"/>
      <c r="I30" s="160"/>
      <c r="J30" s="160"/>
      <c r="K30" s="115"/>
      <c r="L30" s="115"/>
      <c r="M30" s="161"/>
      <c r="N30" s="160"/>
      <c r="O30" s="162"/>
      <c r="P30" s="162"/>
    </row>
    <row r="31" spans="1:14" ht="12.75">
      <c r="A31" s="163"/>
      <c r="B31" s="163"/>
      <c r="C31" s="163"/>
      <c r="D31" s="163"/>
      <c r="E31" s="163"/>
      <c r="F31" s="163"/>
      <c r="G31" s="163"/>
      <c r="H31" s="163"/>
      <c r="I31" s="163"/>
      <c r="J31" s="163"/>
      <c r="K31" s="163"/>
      <c r="L31" s="163"/>
      <c r="M31" s="163"/>
      <c r="N31" s="163"/>
    </row>
  </sheetData>
  <sheetProtection/>
  <mergeCells count="19">
    <mergeCell ref="E11:F11"/>
    <mergeCell ref="G11:H11"/>
    <mergeCell ref="I11:J11"/>
    <mergeCell ref="B5:P5"/>
    <mergeCell ref="C10:D10"/>
    <mergeCell ref="E10:F10"/>
    <mergeCell ref="G10:H10"/>
    <mergeCell ref="I10:J10"/>
    <mergeCell ref="K10:L10"/>
    <mergeCell ref="I14:L14"/>
    <mergeCell ref="B15:E15"/>
    <mergeCell ref="G15:H15"/>
    <mergeCell ref="I15:J15"/>
    <mergeCell ref="K15:L15"/>
    <mergeCell ref="K11:L11"/>
    <mergeCell ref="C12:D12"/>
    <mergeCell ref="E12:F12"/>
    <mergeCell ref="G12:H12"/>
    <mergeCell ref="C11:D11"/>
  </mergeCells>
  <hyperlinks>
    <hyperlink ref="G23" r:id="rId1" display="http://www.ebpcenter.com/spreadsheets/index.html"/>
  </hyperlinks>
  <printOptions/>
  <pageMargins left="0.75" right="0.75" top="1" bottom="1" header="0.512" footer="0.512"/>
  <pageSetup orientation="portrait" paperSize="9" r:id="rId3"/>
  <headerFooter alignWithMargins="0">
    <oddHeader>&amp;R&amp;9Tx_continuous_aihara_ver.20110209</oddHeader>
  </headerFooter>
  <ignoredErrors>
    <ignoredError sqref="K25" unlockedFormula="1"/>
  </ignoredErrors>
  <drawing r:id="rId2"/>
</worksheet>
</file>

<file path=xl/worksheets/sheet3.xml><?xml version="1.0" encoding="utf-8"?>
<worksheet xmlns="http://schemas.openxmlformats.org/spreadsheetml/2006/main" xmlns:r="http://schemas.openxmlformats.org/officeDocument/2006/relationships">
  <dimension ref="A1:I35"/>
  <sheetViews>
    <sheetView showGridLines="0" zoomScalePageLayoutView="0" workbookViewId="0" topLeftCell="A1">
      <selection activeCell="G51" sqref="G51"/>
    </sheetView>
  </sheetViews>
  <sheetFormatPr defaultColWidth="9.00390625" defaultRowHeight="13.5"/>
  <cols>
    <col min="9" max="9" width="2.375" style="0" customWidth="1"/>
    <col min="10" max="16" width="9.00390625" style="0" hidden="1" customWidth="1"/>
    <col min="17" max="25" width="4.00390625" style="0" customWidth="1"/>
  </cols>
  <sheetData>
    <row r="1" spans="1:8" ht="23.25" customHeight="1">
      <c r="A1" s="168" t="s">
        <v>71</v>
      </c>
      <c r="B1" s="169"/>
      <c r="C1" s="169"/>
      <c r="D1" s="169"/>
      <c r="E1" s="169"/>
      <c r="F1" s="169"/>
      <c r="G1" s="169"/>
      <c r="H1" s="169"/>
    </row>
    <row r="2" ht="12.75">
      <c r="A2" s="170" t="s">
        <v>72</v>
      </c>
    </row>
    <row r="3" ht="18" customHeight="1">
      <c r="A3" s="171" t="s">
        <v>73</v>
      </c>
    </row>
    <row r="4" ht="7.5" customHeight="1"/>
    <row r="34" ht="26.25" customHeight="1"/>
    <row r="35" spans="1:9" ht="72.75" customHeight="1">
      <c r="A35" s="237" t="s">
        <v>74</v>
      </c>
      <c r="B35" s="237"/>
      <c r="C35" s="237"/>
      <c r="D35" s="237"/>
      <c r="E35" s="237"/>
      <c r="F35" s="237"/>
      <c r="G35" s="237"/>
      <c r="H35" s="237"/>
      <c r="I35" s="172"/>
    </row>
  </sheetData>
  <sheetProtection/>
  <mergeCells count="1">
    <mergeCell ref="A35:H35"/>
  </mergeCells>
  <printOptions/>
  <pageMargins left="0.75" right="0.75" top="1" bottom="1" header="0.512" footer="0.512"/>
  <pageSetup orientation="portrait" paperSize="9" r:id="rId2"/>
  <headerFooter alignWithMargins="0">
    <oddHeader>&amp;R&amp;9Tx_ois_aihara_ver.20110209</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相原</dc:creator>
  <cp:keywords/>
  <dc:description/>
  <cp:lastModifiedBy>aihara</cp:lastModifiedBy>
  <cp:lastPrinted>2011-02-08T23:48:14Z</cp:lastPrinted>
  <dcterms:created xsi:type="dcterms:W3CDTF">2011-02-08T02:02:27Z</dcterms:created>
  <dcterms:modified xsi:type="dcterms:W3CDTF">2014-03-26T08:21:31Z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