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416" windowWidth="15030" windowHeight="11640" tabRatio="831" activeTab="0"/>
  </bookViews>
  <sheets>
    <sheet name="dichotomous" sheetId="1" r:id="rId1"/>
    <sheet name="continuous" sheetId="2" r:id="rId2"/>
    <sheet name="OIS" sheetId="3" r:id="rId3"/>
  </sheets>
  <externalReferences>
    <externalReference r:id="rId6"/>
  </externalReferences>
  <definedNames>
    <definedName name="_xlnm.Print_Area" localSheetId="1">'continuous'!$A$1:$R$47</definedName>
    <definedName name="_xlnm.Print_Area" localSheetId="0">'dichotomous'!$A$1:$R$54</definedName>
    <definedName name="_xlnm.Print_Area" localSheetId="2">'OIS'!$A$1:$I$45</definedName>
    <definedName name="Sparse1">'[1]Other considerations'!$C$2</definedName>
  </definedNames>
  <calcPr fullCalcOnLoad="1"/>
</workbook>
</file>

<file path=xl/sharedStrings.xml><?xml version="1.0" encoding="utf-8"?>
<sst xmlns="http://schemas.openxmlformats.org/spreadsheetml/2006/main" count="86" uniqueCount="77">
  <si>
    <t>計</t>
  </si>
  <si>
    <t>事象(+)</t>
  </si>
  <si>
    <t>事象(-)</t>
  </si>
  <si>
    <t>治療・曝露(+)</t>
  </si>
  <si>
    <t>治療・曝露(-)</t>
  </si>
  <si>
    <t>95%信頼区間</t>
  </si>
  <si>
    <t>対照群の反応率</t>
  </si>
  <si>
    <t>介入群の反応率</t>
  </si>
  <si>
    <t>n</t>
  </si>
  <si>
    <t>pooled SD</t>
  </si>
  <si>
    <t>平均差</t>
  </si>
  <si>
    <t>χ2=</t>
  </si>
  <si>
    <t>相対リスク RR =a/(a+b)/c/(c+d)</t>
  </si>
  <si>
    <t>相対リスク減少 RRR =1-RR</t>
  </si>
  <si>
    <t>リスク差 RD = CER-EER</t>
  </si>
  <si>
    <t>オッズ比 OR =(a/b)/(c/d)</t>
  </si>
  <si>
    <t>治療必要数 NNT =1/RD</t>
  </si>
  <si>
    <t>RRとベースラインリスクから自身の患者のNNTを計算する</t>
  </si>
  <si>
    <t>結果を患者に適用する</t>
  </si>
  <si>
    <r>
      <t>OR(メタ解析など）とベースラインリスクから自身の患者のNNTを計算する</t>
    </r>
    <r>
      <rPr>
        <sz val="10"/>
        <rFont val="ＭＳ Ｐゴシック"/>
        <family val="3"/>
      </rPr>
      <t xml:space="preserve"> (*)</t>
    </r>
  </si>
  <si>
    <t>Rc(1-Rc)(1-OR)</t>
  </si>
  <si>
    <t>a</t>
  </si>
  <si>
    <t>b</t>
  </si>
  <si>
    <t>d</t>
  </si>
  <si>
    <t>c</t>
  </si>
  <si>
    <t xml:space="preserve"> step-3: 治療ありの場合の患者のリスクを推定する： Rc x RR; 10% x 0.75=7.5%</t>
  </si>
  <si>
    <t xml:space="preserve"> step-4: リスク差(RD, 絶対リスク減少)を推定する：　Rc - Rt； 10%-7.5% = 2.5%</t>
  </si>
  <si>
    <t xml:space="preserve"> step-5: 治療必要数(NNT)を推定する：　1/ARR;  1/0.025=40</t>
  </si>
  <si>
    <t xml:space="preserve"> step-3: ORからRRを推定する RR = OR/(1-Rc x (1-OR));  0.7/(1-0.2 x 0.3)=0.74</t>
  </si>
  <si>
    <t xml:space="preserve"> step-4: 絶対リスク減少(ARR)を推定する：　Rc x (1-RR);  0.2 x 0.26=0.05</t>
  </si>
  <si>
    <t xml:space="preserve"> step-5: 治療必要数(NNT)を推定する： 1/ARR; 1/0.05=20</t>
  </si>
  <si>
    <t>mean</t>
  </si>
  <si>
    <t>SD</t>
  </si>
  <si>
    <t>SE</t>
  </si>
  <si>
    <t>SD ctl</t>
  </si>
  <si>
    <t>in SD for Tx</t>
  </si>
  <si>
    <t>% responders in Tx</t>
  </si>
  <si>
    <t>NNT</t>
  </si>
  <si>
    <t>% responders in Ctl</t>
  </si>
  <si>
    <t>効果サイズ 
d=mean diff/pooled SD</t>
  </si>
  <si>
    <t>効果サイズ</t>
  </si>
  <si>
    <t>*直接、ORからNNTの計算も可能である</t>
  </si>
  <si>
    <t>NNT=</t>
  </si>
  <si>
    <t>1-Rc(1-OR)</t>
  </si>
  <si>
    <t>注：</t>
  </si>
  <si>
    <t>「結果を患者に適用する｣の、ベースラインリスクからNNT推定（５つのステップ）は、JAMA-UG 11.2章を参考のこと。</t>
  </si>
  <si>
    <t>ORからのNNT計算は、JAMA-UG 10.2章を参考のこと。</t>
  </si>
  <si>
    <t>2x2表内の入力データは、JAMA-UG　表7-2と同一である。</t>
  </si>
  <si>
    <t>アウトカムが治療群と対照群において、ごく稀ならば（セル内の a&lt;&lt;b, c&lt;&lt;d）、RRとORはほぼ等しくなる。</t>
  </si>
  <si>
    <t>EER =a/(a+b)</t>
  </si>
  <si>
    <t>CER =c/(c+d)</t>
  </si>
  <si>
    <t>効果サイズと対照群の反応率（もしくは治療群の反応率）からNNTを計算する。</t>
  </si>
  <si>
    <t xml:space="preserve"> step-1: 患者のベースラインリスク(Rc)を推定する（例、CHD 年間 10）</t>
  </si>
  <si>
    <t xml:space="preserve"> step-2: 研究結果から、RRを推定する (例, RR = 0.75)</t>
  </si>
  <si>
    <t xml:space="preserve"> step-1: 患者のベースラインリスク(Rc)を推定する（例、CHD 年間 20%）</t>
  </si>
  <si>
    <t xml:space="preserve"> step-2: 研究結果から、ORを推定する： 例　OR = 0.7</t>
  </si>
  <si>
    <r>
      <t>P</t>
    </r>
    <r>
      <rPr>
        <sz val="10"/>
        <rFont val="ＭＳ Ｐ明朝"/>
        <family val="1"/>
      </rPr>
      <t>=</t>
    </r>
  </si>
  <si>
    <t>（２）連続アウトカム(rating scales, body wt, QOL)</t>
  </si>
  <si>
    <t>http://www.ebpcenter.com/spreadsheets/index.html</t>
  </si>
  <si>
    <t>Name:</t>
  </si>
  <si>
    <t>Name:</t>
  </si>
  <si>
    <t>標準化平均差とは、平均値の差を標準化したもの（standardized　mean difference）。算出される数値は，標準偏差を単位として平均値がどれだけ離れているかを表しており，たとえば，d = 1 なら，1 SD 離れていることを意味する。効果サイズ(d)は，値が1 を超えることもある（理論的には上限と下限は無制限である）ため，解釈がわかりづらいという一面もあるが、一般によく利用されている。</t>
  </si>
  <si>
    <t xml:space="preserve"> </t>
  </si>
  <si>
    <t>プールした標準偏差： n が等しいならば、２つのＳＤの平均を、等しくない場合は対照群のＳＤを利用。</t>
  </si>
  <si>
    <t xml:space="preserve">  （統計的には、より複雑な計算や２群の分散比較が必要であるが、JAMA-UG書籍内容に合わせて簡略化した）</t>
  </si>
  <si>
    <t>２群でアウトカム変数が正規分布し、かつSDが等しいという仮定による。</t>
  </si>
  <si>
    <r>
      <t xml:space="preserve">Excel </t>
    </r>
    <r>
      <rPr>
        <b/>
        <sz val="14"/>
        <color indexed="9"/>
        <rFont val="ＭＳ Ｐゴシック"/>
        <family val="3"/>
      </rPr>
      <t>計算表：</t>
    </r>
    <r>
      <rPr>
        <b/>
        <sz val="14"/>
        <color indexed="9"/>
        <rFont val="Arial"/>
        <family val="2"/>
      </rPr>
      <t xml:space="preserve"> </t>
    </r>
    <r>
      <rPr>
        <b/>
        <sz val="14"/>
        <color indexed="9"/>
        <rFont val="ＭＳ Ｐゴシック"/>
        <family val="3"/>
      </rPr>
      <t>治療</t>
    </r>
    <r>
      <rPr>
        <b/>
        <sz val="14"/>
        <color indexed="9"/>
        <rFont val="Arial"/>
        <family val="2"/>
      </rPr>
      <t xml:space="preserve"> (1)</t>
    </r>
    <r>
      <rPr>
        <b/>
        <sz val="14"/>
        <color indexed="9"/>
        <rFont val="ＭＳ Ｐゴシック"/>
        <family val="3"/>
      </rPr>
      <t>　２値アウトカム</t>
    </r>
    <r>
      <rPr>
        <b/>
        <sz val="14"/>
        <color indexed="9"/>
        <rFont val="Arial"/>
        <family val="2"/>
      </rPr>
      <t>(rate, populations)</t>
    </r>
  </si>
  <si>
    <r>
      <t>Excel</t>
    </r>
    <r>
      <rPr>
        <b/>
        <sz val="14"/>
        <color indexed="9"/>
        <rFont val="ＭＳ Ｐゴシック"/>
        <family val="3"/>
      </rPr>
      <t>計算表</t>
    </r>
    <r>
      <rPr>
        <b/>
        <sz val="14"/>
        <color indexed="9"/>
        <rFont val="Arial"/>
        <family val="2"/>
      </rPr>
      <t xml:space="preserve">: </t>
    </r>
    <r>
      <rPr>
        <b/>
        <sz val="14"/>
        <color indexed="9"/>
        <rFont val="ＭＳ Ｐゴシック"/>
        <family val="3"/>
      </rPr>
      <t>治療</t>
    </r>
    <r>
      <rPr>
        <b/>
        <sz val="14"/>
        <color indexed="9"/>
        <rFont val="Arial"/>
        <family val="2"/>
      </rPr>
      <t xml:space="preserve"> (2)</t>
    </r>
    <r>
      <rPr>
        <b/>
        <sz val="14"/>
        <color indexed="9"/>
        <rFont val="ＭＳ Ｐゴシック"/>
        <family val="3"/>
      </rPr>
      <t>：　連続アウトカム（</t>
    </r>
    <r>
      <rPr>
        <b/>
        <sz val="14"/>
        <color indexed="9"/>
        <rFont val="Arial"/>
        <family val="2"/>
      </rPr>
      <t>rating scales, QOL</t>
    </r>
    <r>
      <rPr>
        <b/>
        <sz val="14"/>
        <color indexed="9"/>
        <rFont val="ＭＳ Ｐゴシック"/>
        <family val="3"/>
      </rPr>
      <t>）</t>
    </r>
  </si>
  <si>
    <t>エクセルマクロ、ＶＢＡでできていますので、シート名の変更、または、行列の挿入・削除で不具合が生じる可能性があります</t>
  </si>
  <si>
    <t>上図は、対照群でのイベント発生率が異なる中で、20%、25%、30% の相対リスク減少を達成するのに必要なサンプルサイズ (αエラー 0.05、βエラー 0.2と仮定) を示したものである。検出力は、サンプルサイズよりは事象発生件数 イベント数) と大きな関わりを持ち、下図 は、上図と同様の関連性について示したものだが、患者数の代わりにイベント数を用いている。イベント数はある程度任意に選択可能だが、下図は、不精確さを理由に評価を下げるべき閾値としては、300 件のイベント数 （赤点線） が合理的であることを示している。</t>
  </si>
  <si>
    <t>Excel計算： OIS (optimal infromation size) の計算</t>
  </si>
  <si>
    <t>黄色のセルに数値を入力してください。</t>
  </si>
  <si>
    <r>
      <t>(1)</t>
    </r>
    <r>
      <rPr>
        <sz val="12"/>
        <rFont val="ＭＳ Ｐゴシック"/>
        <family val="3"/>
      </rPr>
      <t xml:space="preserve"> </t>
    </r>
    <r>
      <rPr>
        <sz val="12"/>
        <rFont val="ＭＳ Ｐゴシック"/>
        <family val="3"/>
      </rPr>
      <t>２値アウトカム</t>
    </r>
  </si>
  <si>
    <t>数値を入力して上のボタンをクリックしてください。</t>
  </si>
  <si>
    <t>単に入力しても、グラフは更新されません。</t>
  </si>
  <si>
    <t>独立した2群の差からのOIS計算</t>
  </si>
  <si>
    <t>書籍　「診療ガイドラインのためのGRADEシステム参照」より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</si>
</sst>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00000_ "/>
    <numFmt numFmtId="183" formatCode="0.0_ "/>
    <numFmt numFmtId="184" formatCode="0.00_);[Red]\(0.00\)"/>
    <numFmt numFmtId="185" formatCode="0.000_);[Red]\(0.000\)"/>
    <numFmt numFmtId="186" formatCode="0.0%"/>
    <numFmt numFmtId="187" formatCode="0.0000_ "/>
    <numFmt numFmtId="188" formatCode="0_ "/>
    <numFmt numFmtId="189" formatCode="0.0;[Red]0.0"/>
    <numFmt numFmtId="190" formatCode="0.000000000000000_);[Red]\(0.000000000000000\)"/>
    <numFmt numFmtId="191" formatCode="0.0_);[Red]\(0.0\)"/>
    <numFmt numFmtId="192" formatCode="0_);[Red]\(0\)"/>
    <numFmt numFmtId="193" formatCode="0_ ;[Red]\-0\ "/>
    <numFmt numFmtId="194" formatCode="0.0_ ;[Red]\-0.0\ "/>
    <numFmt numFmtId="195" formatCode="0.0000_);[Red]\(0.0000\)"/>
    <numFmt numFmtId="196" formatCode="0_);\(0\)"/>
    <numFmt numFmtId="197" formatCode="0.0000_);\(0.0000\)"/>
  </numFmts>
  <fonts count="43">
    <font>
      <sz val="12"/>
      <name val="ＭＳ Ｐゴシック"/>
      <family val="3"/>
    </font>
    <font>
      <sz val="10"/>
      <name val="Arial"/>
      <family val="2"/>
    </font>
    <font>
      <sz val="6"/>
      <name val="ＭＳ Ｐゴシック"/>
      <family val="3"/>
    </font>
    <font>
      <u val="single"/>
      <sz val="10"/>
      <color indexed="12"/>
      <name val="Arial"/>
      <family val="2"/>
    </font>
    <font>
      <sz val="10"/>
      <name val="ＭＳ Ｐゴシック"/>
      <family val="3"/>
    </font>
    <font>
      <b/>
      <sz val="10"/>
      <name val="ＭＳ Ｐゴシック"/>
      <family val="3"/>
    </font>
    <font>
      <u val="single"/>
      <sz val="12"/>
      <color indexed="36"/>
      <name val="ＭＳ Ｐゴシック"/>
      <family val="3"/>
    </font>
    <font>
      <b/>
      <sz val="12"/>
      <name val="ＭＳ Ｐゴシック"/>
      <family val="3"/>
    </font>
    <font>
      <b/>
      <sz val="16"/>
      <name val="Arial"/>
      <family val="2"/>
    </font>
    <font>
      <b/>
      <sz val="11"/>
      <name val="ＭＳ Ｐゴシック"/>
      <family val="3"/>
    </font>
    <font>
      <sz val="9"/>
      <name val="ＭＳ Ｐゴシック"/>
      <family val="3"/>
    </font>
    <font>
      <sz val="10"/>
      <name val="ＭＳ Ｐ明朝"/>
      <family val="1"/>
    </font>
    <font>
      <sz val="9"/>
      <color indexed="9"/>
      <name val="ＭＳ Ｐゴシック"/>
      <family val="3"/>
    </font>
    <font>
      <b/>
      <sz val="11"/>
      <color indexed="9"/>
      <name val="ＭＳ Ｐゴシック"/>
      <family val="3"/>
    </font>
    <font>
      <sz val="10"/>
      <color indexed="8"/>
      <name val="ＭＳ Ｐ明朝"/>
      <family val="1"/>
    </font>
    <font>
      <i/>
      <sz val="9"/>
      <name val="ＭＳ Ｐゴシック"/>
      <family val="3"/>
    </font>
    <font>
      <sz val="10"/>
      <color indexed="10"/>
      <name val="ＭＳ Ｐゴシック"/>
      <family val="3"/>
    </font>
    <font>
      <sz val="10"/>
      <color indexed="9"/>
      <name val="ＭＳ Ｐゴシック"/>
      <family val="3"/>
    </font>
    <font>
      <sz val="10"/>
      <color indexed="22"/>
      <name val="ＭＳ Ｐゴシック"/>
      <family val="3"/>
    </font>
    <font>
      <sz val="10"/>
      <color indexed="23"/>
      <name val="ＭＳ Ｐゴシック"/>
      <family val="3"/>
    </font>
    <font>
      <i/>
      <sz val="10"/>
      <name val="ＭＳ Ｐゴシック"/>
      <family val="3"/>
    </font>
    <font>
      <sz val="10"/>
      <color indexed="9"/>
      <name val="ＭＳ Ｐ明朝"/>
      <family val="1"/>
    </font>
    <font>
      <i/>
      <sz val="8"/>
      <color indexed="10"/>
      <name val="ＭＳ Ｐゴシック"/>
      <family val="3"/>
    </font>
    <font>
      <i/>
      <sz val="9"/>
      <color indexed="10"/>
      <name val="ＭＳ Ｐゴシック"/>
      <family val="3"/>
    </font>
    <font>
      <i/>
      <sz val="10"/>
      <name val="ＭＳ Ｐ明朝"/>
      <family val="1"/>
    </font>
    <font>
      <sz val="11"/>
      <name val="ＭＳ Ｐゴシック"/>
      <family val="3"/>
    </font>
    <font>
      <b/>
      <sz val="14"/>
      <name val="Arial"/>
      <family val="2"/>
    </font>
    <font>
      <sz val="9"/>
      <name val="ＭＳ Ｐ明朝"/>
      <family val="1"/>
    </font>
    <font>
      <i/>
      <sz val="9"/>
      <name val="ＭＳ Ｐ明朝"/>
      <family val="1"/>
    </font>
    <font>
      <b/>
      <sz val="12"/>
      <name val="ＭＳ Ｐ明朝"/>
      <family val="1"/>
    </font>
    <font>
      <b/>
      <sz val="16"/>
      <name val="ＭＳ Ｐ明朝"/>
      <family val="1"/>
    </font>
    <font>
      <sz val="12"/>
      <name val="ＭＳ Ｐ明朝"/>
      <family val="1"/>
    </font>
    <font>
      <u val="single"/>
      <sz val="9"/>
      <color indexed="12"/>
      <name val="Arial"/>
      <family val="2"/>
    </font>
    <font>
      <b/>
      <sz val="14"/>
      <color indexed="9"/>
      <name val="Arial"/>
      <family val="2"/>
    </font>
    <font>
      <b/>
      <sz val="14"/>
      <color indexed="9"/>
      <name val="ＭＳ Ｐゴシック"/>
      <family val="3"/>
    </font>
    <font>
      <sz val="9"/>
      <color indexed="10"/>
      <name val="ＭＳ Ｐゴシック"/>
      <family val="3"/>
    </font>
    <font>
      <sz val="8"/>
      <name val="ＭＳ Ｐゴシック"/>
      <family val="3"/>
    </font>
    <font>
      <sz val="12"/>
      <color indexed="9"/>
      <name val="ＭＳ Ｐゴシック"/>
      <family val="3"/>
    </font>
    <font>
      <sz val="10"/>
      <color indexed="10"/>
      <name val="ＭＳ Ｐ明朝"/>
      <family val="1"/>
    </font>
    <font>
      <b/>
      <sz val="10"/>
      <color indexed="10"/>
      <name val="ＭＳ Ｐゴシック"/>
      <family val="3"/>
    </font>
    <font>
      <sz val="4.75"/>
      <name val="ＭＳ Ｐゴシック"/>
      <family val="3"/>
    </font>
    <font>
      <sz val="5.75"/>
      <name val="ＭＳ Ｐゴシック"/>
      <family val="3"/>
    </font>
    <font>
      <sz val="5.25"/>
      <name val="ＭＳ Ｐゴシック"/>
      <family val="3"/>
    </font>
  </fonts>
  <fills count="7">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43"/>
        <bgColor indexed="64"/>
      </patternFill>
    </fill>
    <fill>
      <patternFill patternType="solid">
        <fgColor indexed="17"/>
        <bgColor indexed="64"/>
      </patternFill>
    </fill>
    <fill>
      <patternFill patternType="solid">
        <fgColor indexed="42"/>
        <bgColor indexed="64"/>
      </patternFill>
    </fill>
  </fills>
  <borders count="44">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style="thick">
        <color indexed="23"/>
      </left>
      <right>
        <color indexed="63"/>
      </right>
      <top style="thick">
        <color indexed="23"/>
      </top>
      <bottom>
        <color indexed="63"/>
      </bottom>
    </border>
    <border>
      <left style="thin"/>
      <right>
        <color indexed="63"/>
      </right>
      <top style="thick">
        <color indexed="23"/>
      </top>
      <bottom>
        <color indexed="63"/>
      </bottom>
    </border>
    <border>
      <left style="thick">
        <color indexed="23"/>
      </left>
      <right>
        <color indexed="63"/>
      </right>
      <top>
        <color indexed="63"/>
      </top>
      <bottom style="thick">
        <color indexed="23"/>
      </bottom>
    </border>
    <border>
      <left style="thin"/>
      <right>
        <color indexed="63"/>
      </right>
      <top>
        <color indexed="63"/>
      </top>
      <bottom style="thick">
        <color indexed="23"/>
      </bottom>
    </border>
    <border>
      <left>
        <color indexed="63"/>
      </left>
      <right>
        <color indexed="63"/>
      </right>
      <top style="thick">
        <color indexed="2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ck">
        <color indexed="23"/>
      </top>
      <bottom style="thick">
        <color indexed="23"/>
      </bottom>
    </border>
    <border>
      <left>
        <color indexed="63"/>
      </left>
      <right style="thick">
        <color indexed="23"/>
      </right>
      <top style="thick">
        <color indexed="23"/>
      </top>
      <bottom style="thick">
        <color indexed="23"/>
      </bottom>
    </border>
    <border>
      <left>
        <color indexed="63"/>
      </left>
      <right>
        <color indexed="63"/>
      </right>
      <top>
        <color indexed="63"/>
      </top>
      <bottom style="thick">
        <color indexed="23"/>
      </bottom>
    </border>
    <border>
      <left>
        <color indexed="63"/>
      </left>
      <right style="thick">
        <color indexed="23"/>
      </right>
      <top style="thick">
        <color indexed="23"/>
      </top>
      <bottom>
        <color indexed="63"/>
      </bottom>
    </border>
    <border>
      <left>
        <color indexed="63"/>
      </left>
      <right style="thick">
        <color indexed="23"/>
      </right>
      <top>
        <color indexed="63"/>
      </top>
      <bottom style="thick">
        <color indexed="23"/>
      </botto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23"/>
      </left>
      <right>
        <color indexed="63"/>
      </right>
      <top style="medium">
        <color indexed="23"/>
      </top>
      <bottom style="medium">
        <color indexed="23"/>
      </bottom>
    </border>
    <border>
      <left>
        <color indexed="63"/>
      </left>
      <right>
        <color indexed="63"/>
      </right>
      <top style="medium"/>
      <bottom style="mediu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style="thin">
        <color indexed="2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style="thin">
        <color indexed="23"/>
      </left>
      <right>
        <color indexed="63"/>
      </right>
      <top style="thin">
        <color indexed="23"/>
      </top>
      <bottom style="medium">
        <color indexed="23"/>
      </bottom>
    </border>
    <border>
      <left>
        <color indexed="63"/>
      </left>
      <right style="thin">
        <color indexed="23"/>
      </right>
      <top style="thin">
        <color indexed="2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style="medium">
        <color indexed="23"/>
      </top>
      <bottom style="thin">
        <color indexed="2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39">
    <xf numFmtId="0" fontId="0" fillId="0" borderId="0" xfId="0" applyAlignment="1">
      <alignment vertical="center"/>
    </xf>
    <xf numFmtId="0" fontId="4" fillId="0" borderId="0" xfId="0" applyFont="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17" fillId="0" borderId="0" xfId="0" applyFont="1" applyFill="1" applyBorder="1" applyAlignment="1">
      <alignment vertical="center"/>
    </xf>
    <xf numFmtId="183" fontId="4" fillId="0" borderId="0"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4" fillId="0" borderId="0" xfId="0" applyFont="1" applyFill="1" applyBorder="1" applyAlignment="1" applyProtection="1">
      <alignment vertical="center"/>
      <protection hidden="1"/>
    </xf>
    <xf numFmtId="0" fontId="4" fillId="0" borderId="0" xfId="0" applyFont="1" applyFill="1" applyBorder="1" applyAlignment="1">
      <alignment vertical="center" wrapText="1"/>
    </xf>
    <xf numFmtId="0" fontId="15" fillId="0" borderId="0" xfId="0" applyFont="1" applyFill="1" applyBorder="1" applyAlignment="1">
      <alignment vertical="center"/>
    </xf>
    <xf numFmtId="0" fontId="17" fillId="2" borderId="0" xfId="0" applyFont="1" applyFill="1" applyBorder="1" applyAlignment="1">
      <alignment horizontal="left" vertical="center"/>
    </xf>
    <xf numFmtId="181" fontId="10" fillId="0" borderId="0" xfId="0" applyNumberFormat="1" applyFont="1" applyFill="1" applyBorder="1" applyAlignment="1">
      <alignment horizontal="left" vertical="center" wrapText="1"/>
    </xf>
    <xf numFmtId="0" fontId="13" fillId="2" borderId="0" xfId="0" applyFont="1" applyFill="1" applyBorder="1" applyAlignment="1">
      <alignment horizontal="left" vertical="center"/>
    </xf>
    <xf numFmtId="0" fontId="13"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81" fontId="4" fillId="3" borderId="2" xfId="0" applyNumberFormat="1" applyFont="1" applyFill="1" applyBorder="1" applyAlignment="1">
      <alignment horizontal="center" vertical="center"/>
    </xf>
    <xf numFmtId="183" fontId="12" fillId="0" borderId="0" xfId="0" applyNumberFormat="1" applyFont="1" applyFill="1" applyBorder="1" applyAlignment="1" applyProtection="1">
      <alignment horizontal="left" wrapText="1"/>
      <protection/>
    </xf>
    <xf numFmtId="183" fontId="12" fillId="0" borderId="0" xfId="0" applyNumberFormat="1" applyFont="1" applyFill="1" applyBorder="1" applyAlignment="1" applyProtection="1">
      <alignment horizontal="left" wrapText="1"/>
      <protection/>
    </xf>
    <xf numFmtId="0" fontId="10" fillId="0" borderId="0" xfId="0" applyFont="1" applyFill="1" applyBorder="1" applyAlignment="1">
      <alignment/>
    </xf>
    <xf numFmtId="183" fontId="12" fillId="0" borderId="0" xfId="0" applyNumberFormat="1" applyFont="1" applyFill="1" applyBorder="1" applyAlignment="1">
      <alignment vertical="center"/>
    </xf>
    <xf numFmtId="181" fontId="10" fillId="0" borderId="0" xfId="0" applyNumberFormat="1"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8" fillId="0" borderId="0" xfId="0" applyFont="1" applyFill="1" applyBorder="1" applyAlignment="1">
      <alignment vertical="center"/>
    </xf>
    <xf numFmtId="181" fontId="18" fillId="0" borderId="0" xfId="0" applyNumberFormat="1" applyFont="1" applyFill="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4" fillId="3" borderId="3" xfId="0" applyFont="1" applyFill="1" applyBorder="1" applyAlignment="1">
      <alignment vertical="center"/>
    </xf>
    <xf numFmtId="0" fontId="11" fillId="0" borderId="0" xfId="0" applyFont="1" applyAlignment="1">
      <alignment vertical="center"/>
    </xf>
    <xf numFmtId="0" fontId="8" fillId="0" borderId="0" xfId="16" applyFont="1" applyFill="1" applyBorder="1" applyAlignment="1" applyProtection="1">
      <alignment vertical="center"/>
      <protection/>
    </xf>
    <xf numFmtId="14" fontId="4" fillId="0" borderId="4" xfId="0" applyNumberFormat="1" applyFont="1" applyFill="1" applyBorder="1" applyAlignment="1">
      <alignment/>
    </xf>
    <xf numFmtId="0" fontId="5" fillId="0" borderId="5" xfId="0" applyFont="1" applyFill="1" applyBorder="1" applyAlignment="1">
      <alignment vertical="center"/>
    </xf>
    <xf numFmtId="0" fontId="5" fillId="0" borderId="6" xfId="0" applyFont="1" applyFill="1"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vertical="center"/>
    </xf>
    <xf numFmtId="0" fontId="16" fillId="0" borderId="6" xfId="0" applyFont="1" applyFill="1" applyBorder="1" applyAlignment="1">
      <alignment vertical="center"/>
    </xf>
    <xf numFmtId="0" fontId="16" fillId="0" borderId="6" xfId="0" applyFont="1" applyFill="1" applyBorder="1" applyAlignment="1">
      <alignment vertical="center"/>
    </xf>
    <xf numFmtId="0" fontId="18" fillId="0" borderId="6" xfId="0" applyFont="1" applyFill="1" applyBorder="1" applyAlignment="1">
      <alignment vertical="center"/>
    </xf>
    <xf numFmtId="181" fontId="18" fillId="0" borderId="6" xfId="0" applyNumberFormat="1" applyFont="1" applyFill="1" applyBorder="1" applyAlignment="1">
      <alignment vertical="center"/>
    </xf>
    <xf numFmtId="0" fontId="18" fillId="0" borderId="6" xfId="0" applyFont="1" applyFill="1" applyBorder="1" applyAlignment="1">
      <alignment vertical="center"/>
    </xf>
    <xf numFmtId="183" fontId="5" fillId="0" borderId="7" xfId="0" applyNumberFormat="1" applyFont="1" applyFill="1" applyBorder="1" applyAlignment="1">
      <alignment horizontal="center" vertical="center"/>
    </xf>
    <xf numFmtId="0" fontId="4" fillId="4" borderId="8" xfId="0"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4" fillId="4" borderId="4" xfId="0" applyFont="1" applyFill="1" applyBorder="1" applyAlignment="1" applyProtection="1">
      <alignment vertical="center"/>
      <protection locked="0"/>
    </xf>
    <xf numFmtId="0" fontId="16" fillId="0" borderId="4" xfId="0" applyFont="1" applyFill="1" applyBorder="1" applyAlignment="1" applyProtection="1">
      <alignment vertical="center"/>
      <protection locked="0"/>
    </xf>
    <xf numFmtId="0" fontId="16" fillId="0" borderId="4" xfId="0" applyFont="1" applyFill="1" applyBorder="1" applyAlignment="1">
      <alignment vertical="center"/>
    </xf>
    <xf numFmtId="0" fontId="18" fillId="0" borderId="4" xfId="0" applyFont="1" applyFill="1" applyBorder="1" applyAlignment="1">
      <alignment vertical="center"/>
    </xf>
    <xf numFmtId="181" fontId="18" fillId="0" borderId="4" xfId="0" applyNumberFormat="1" applyFont="1" applyFill="1" applyBorder="1" applyAlignment="1">
      <alignment vertical="center"/>
    </xf>
    <xf numFmtId="0" fontId="18" fillId="0" borderId="4" xfId="0" applyFont="1" applyFill="1" applyBorder="1" applyAlignment="1">
      <alignment vertical="center"/>
    </xf>
    <xf numFmtId="183" fontId="5" fillId="3" borderId="9" xfId="0" applyNumberFormat="1" applyFont="1" applyFill="1" applyBorder="1" applyAlignment="1">
      <alignment horizontal="center" vertical="center"/>
    </xf>
    <xf numFmtId="184" fontId="5" fillId="0" borderId="6" xfId="0" applyNumberFormat="1" applyFont="1" applyFill="1" applyBorder="1" applyAlignment="1">
      <alignment vertical="center"/>
    </xf>
    <xf numFmtId="184" fontId="16" fillId="0" borderId="6" xfId="0" applyNumberFormat="1" applyFont="1" applyFill="1" applyBorder="1" applyAlignment="1">
      <alignment vertical="center"/>
    </xf>
    <xf numFmtId="184" fontId="18" fillId="0" borderId="6" xfId="0" applyNumberFormat="1" applyFont="1" applyFill="1" applyBorder="1" applyAlignment="1">
      <alignment vertical="center"/>
    </xf>
    <xf numFmtId="191" fontId="5" fillId="0" borderId="7" xfId="0" applyNumberFormat="1" applyFont="1" applyFill="1" applyBorder="1" applyAlignment="1">
      <alignment horizontal="center" vertical="center"/>
    </xf>
    <xf numFmtId="184" fontId="16" fillId="0" borderId="4" xfId="0" applyNumberFormat="1" applyFont="1" applyFill="1" applyBorder="1" applyAlignment="1" applyProtection="1">
      <alignment vertical="center"/>
      <protection locked="0"/>
    </xf>
    <xf numFmtId="184" fontId="18" fillId="0" borderId="4" xfId="0" applyNumberFormat="1" applyFont="1" applyFill="1" applyBorder="1" applyAlignment="1">
      <alignment vertical="center"/>
    </xf>
    <xf numFmtId="191" fontId="5" fillId="3" borderId="9" xfId="0" applyNumberFormat="1" applyFont="1" applyFill="1" applyBorder="1" applyAlignment="1">
      <alignment horizontal="center" vertical="center"/>
    </xf>
    <xf numFmtId="0" fontId="0" fillId="0" borderId="0" xfId="0" applyAlignment="1">
      <alignment vertical="center"/>
    </xf>
    <xf numFmtId="0" fontId="4" fillId="0" borderId="4" xfId="0" applyFont="1" applyBorder="1" applyAlignment="1">
      <alignment horizontal="center"/>
    </xf>
    <xf numFmtId="0" fontId="5" fillId="0" borderId="0" xfId="0" applyFont="1" applyFill="1" applyBorder="1" applyAlignment="1">
      <alignment horizontal="center" vertical="center" wrapText="1"/>
    </xf>
    <xf numFmtId="0" fontId="0" fillId="0" borderId="0" xfId="0" applyFill="1" applyAlignment="1">
      <alignment vertical="center"/>
    </xf>
    <xf numFmtId="0" fontId="7" fillId="0" borderId="0" xfId="0" applyFont="1" applyFill="1" applyBorder="1" applyAlignment="1">
      <alignment horizontal="left" vertical="center"/>
    </xf>
    <xf numFmtId="0" fontId="4" fillId="0" borderId="4" xfId="0" applyFont="1" applyBorder="1" applyAlignment="1">
      <alignment horizontal="left"/>
    </xf>
    <xf numFmtId="0" fontId="27" fillId="0" borderId="0" xfId="0" applyFont="1" applyFill="1" applyBorder="1" applyAlignment="1">
      <alignment vertical="center"/>
    </xf>
    <xf numFmtId="0" fontId="29" fillId="0" borderId="0" xfId="0" applyFont="1" applyFill="1" applyBorder="1" applyAlignment="1">
      <alignment horizontal="left" vertical="center"/>
    </xf>
    <xf numFmtId="0" fontId="11" fillId="0" borderId="0" xfId="0" applyFont="1" applyFill="1" applyBorder="1" applyAlignment="1">
      <alignment vertical="center"/>
    </xf>
    <xf numFmtId="0" fontId="30" fillId="0" borderId="0" xfId="16" applyFont="1" applyFill="1" applyBorder="1" applyAlignment="1" applyProtection="1">
      <alignment vertical="center"/>
      <protection/>
    </xf>
    <xf numFmtId="0" fontId="31" fillId="0" borderId="0" xfId="0" applyFont="1" applyFill="1" applyAlignment="1">
      <alignment vertical="center"/>
    </xf>
    <xf numFmtId="0" fontId="10" fillId="0" borderId="0" xfId="0" applyFont="1" applyFill="1" applyBorder="1" applyAlignment="1">
      <alignment horizontal="left" vertical="center"/>
    </xf>
    <xf numFmtId="181" fontId="4" fillId="0" borderId="0" xfId="0" applyNumberFormat="1" applyFont="1" applyFill="1" applyBorder="1" applyAlignment="1">
      <alignment horizontal="left" vertical="center" wrapText="1"/>
    </xf>
    <xf numFmtId="181" fontId="5" fillId="0" borderId="0" xfId="0" applyNumberFormat="1" applyFont="1" applyFill="1" applyBorder="1" applyAlignment="1">
      <alignment horizontal="center" vertical="center"/>
    </xf>
    <xf numFmtId="181" fontId="4" fillId="0" borderId="0" xfId="0" applyNumberFormat="1" applyFont="1" applyFill="1" applyBorder="1" applyAlignment="1">
      <alignment horizontal="center" vertical="center"/>
    </xf>
    <xf numFmtId="0" fontId="32" fillId="0" borderId="0" xfId="18" applyFont="1" applyFill="1" applyBorder="1" applyAlignment="1">
      <alignment vertical="center"/>
    </xf>
    <xf numFmtId="0" fontId="11" fillId="0" borderId="0" xfId="0" applyFont="1" applyAlignment="1">
      <alignment vertical="center"/>
    </xf>
    <xf numFmtId="0" fontId="37" fillId="5" borderId="0" xfId="0" applyFont="1" applyFill="1" applyAlignment="1">
      <alignment vertical="center"/>
    </xf>
    <xf numFmtId="0" fontId="34" fillId="5" borderId="0" xfId="0" applyFont="1" applyFill="1" applyAlignment="1">
      <alignment vertical="center"/>
    </xf>
    <xf numFmtId="0" fontId="36" fillId="0" borderId="0" xfId="0" applyFont="1" applyAlignment="1">
      <alignment vertical="center" wrapText="1"/>
    </xf>
    <xf numFmtId="0" fontId="33" fillId="5" borderId="0" xfId="16" applyFont="1" applyFill="1" applyBorder="1" applyAlignment="1" applyProtection="1">
      <alignment vertical="center"/>
      <protection locked="0"/>
    </xf>
    <xf numFmtId="0" fontId="26" fillId="5" borderId="0" xfId="16" applyFont="1" applyFill="1" applyBorder="1" applyAlignment="1" applyProtection="1">
      <alignment vertical="center"/>
      <protection locked="0"/>
    </xf>
    <xf numFmtId="0" fontId="4" fillId="0" borderId="0" xfId="16"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8" fillId="0" borderId="0" xfId="16" applyFont="1" applyFill="1" applyBorder="1" applyAlignment="1" applyProtection="1">
      <alignment vertical="center"/>
      <protection locked="0"/>
    </xf>
    <xf numFmtId="0" fontId="4" fillId="0" borderId="4" xfId="0" applyFont="1" applyBorder="1" applyAlignment="1" applyProtection="1">
      <alignment/>
      <protection locked="0"/>
    </xf>
    <xf numFmtId="0" fontId="8" fillId="0" borderId="0" xfId="16"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181" fontId="17" fillId="0" borderId="0" xfId="0" applyNumberFormat="1" applyFont="1" applyFill="1" applyBorder="1" applyAlignment="1" applyProtection="1">
      <alignment horizontal="center" vertical="center"/>
      <protection locked="0"/>
    </xf>
    <xf numFmtId="0" fontId="20" fillId="4" borderId="12" xfId="0" applyFont="1" applyFill="1" applyBorder="1" applyAlignment="1" applyProtection="1">
      <alignment vertical="top"/>
      <protection locked="0"/>
    </xf>
    <xf numFmtId="0" fontId="20" fillId="4" borderId="13" xfId="0" applyFont="1" applyFill="1" applyBorder="1" applyAlignment="1" applyProtection="1">
      <alignment vertical="top"/>
      <protection locked="0"/>
    </xf>
    <xf numFmtId="0" fontId="4" fillId="4" borderId="14" xfId="0" applyFont="1" applyFill="1" applyBorder="1" applyAlignment="1" applyProtection="1">
      <alignment vertical="top"/>
      <protection locked="0"/>
    </xf>
    <xf numFmtId="0" fontId="4" fillId="4" borderId="15" xfId="0" applyFont="1" applyFill="1" applyBorder="1" applyAlignment="1" applyProtection="1">
      <alignment vertical="top"/>
      <protection locked="0"/>
    </xf>
    <xf numFmtId="0" fontId="11" fillId="0" borderId="16" xfId="0" applyFont="1" applyFill="1" applyBorder="1" applyAlignment="1" applyProtection="1">
      <alignment horizontal="right" vertical="center" wrapText="1"/>
      <protection locked="0"/>
    </xf>
    <xf numFmtId="0" fontId="11" fillId="0" borderId="0" xfId="0" applyFont="1" applyFill="1" applyBorder="1" applyAlignment="1" applyProtection="1">
      <alignment horizontal="right" vertical="center" wrapText="1"/>
      <protection locked="0"/>
    </xf>
    <xf numFmtId="0" fontId="11"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180" fontId="4" fillId="0" borderId="0"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4"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protection locked="0"/>
    </xf>
    <xf numFmtId="0" fontId="24" fillId="3"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4" fillId="3" borderId="0" xfId="0" applyFont="1" applyFill="1" applyBorder="1" applyAlignment="1" applyProtection="1">
      <alignment vertical="center"/>
      <protection locked="0"/>
    </xf>
    <xf numFmtId="181" fontId="4" fillId="3" borderId="0" xfId="0" applyNumberFormat="1" applyFont="1" applyFill="1" applyBorder="1" applyAlignment="1" applyProtection="1">
      <alignment vertical="center"/>
      <protection locked="0"/>
    </xf>
    <xf numFmtId="181" fontId="4" fillId="0" borderId="0" xfId="0" applyNumberFormat="1" applyFont="1" applyFill="1" applyBorder="1" applyAlignment="1" applyProtection="1">
      <alignment vertical="center"/>
      <protection locked="0"/>
    </xf>
    <xf numFmtId="180" fontId="4" fillId="3" borderId="0" xfId="0" applyNumberFormat="1"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protection locked="0"/>
    </xf>
    <xf numFmtId="0" fontId="4" fillId="3" borderId="17" xfId="0" applyFont="1" applyFill="1" applyBorder="1" applyAlignment="1" applyProtection="1">
      <alignment vertical="center"/>
      <protection locked="0"/>
    </xf>
    <xf numFmtId="0" fontId="4" fillId="3" borderId="18" xfId="0" applyFont="1" applyFill="1" applyBorder="1" applyAlignment="1" applyProtection="1">
      <alignment vertical="center"/>
      <protection locked="0"/>
    </xf>
    <xf numFmtId="181" fontId="17" fillId="0" borderId="0" xfId="0" applyNumberFormat="1" applyFont="1" applyFill="1" applyBorder="1" applyAlignment="1" applyProtection="1">
      <alignment vertical="center"/>
      <protection locked="0"/>
    </xf>
    <xf numFmtId="0" fontId="4" fillId="3" borderId="19" xfId="0" applyFont="1" applyFill="1" applyBorder="1" applyAlignment="1" applyProtection="1">
      <alignment vertical="center"/>
      <protection locked="0"/>
    </xf>
    <xf numFmtId="184" fontId="17" fillId="0" borderId="0" xfId="0" applyNumberFormat="1" applyFont="1" applyFill="1" applyBorder="1" applyAlignment="1" applyProtection="1">
      <alignment vertical="center"/>
      <protection locked="0"/>
    </xf>
    <xf numFmtId="0" fontId="4" fillId="3" borderId="20" xfId="0" applyFont="1" applyFill="1" applyBorder="1" applyAlignment="1" applyProtection="1">
      <alignment vertical="center"/>
      <protection locked="0"/>
    </xf>
    <xf numFmtId="188" fontId="17"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188" fontId="4" fillId="0" borderId="0" xfId="0" applyNumberFormat="1" applyFont="1" applyFill="1" applyBorder="1" applyAlignment="1" applyProtection="1">
      <alignment horizontal="center" vertical="center"/>
      <protection locked="0"/>
    </xf>
    <xf numFmtId="188" fontId="18" fillId="0" borderId="0" xfId="0" applyNumberFormat="1" applyFont="1" applyFill="1" applyBorder="1" applyAlignment="1" applyProtection="1">
      <alignment vertical="center"/>
      <protection locked="0"/>
    </xf>
    <xf numFmtId="0" fontId="13"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188" fontId="4" fillId="0" borderId="4" xfId="0" applyNumberFormat="1" applyFont="1" applyFill="1" applyBorder="1" applyAlignment="1" applyProtection="1">
      <alignment horizontal="center" vertical="center"/>
      <protection locked="0"/>
    </xf>
    <xf numFmtId="188" fontId="17" fillId="0" borderId="4" xfId="0" applyNumberFormat="1" applyFont="1" applyFill="1" applyBorder="1" applyAlignment="1" applyProtection="1">
      <alignment vertical="center"/>
      <protection locked="0"/>
    </xf>
    <xf numFmtId="0" fontId="22" fillId="0" borderId="4" xfId="0" applyFont="1" applyFill="1" applyBorder="1" applyAlignment="1" applyProtection="1">
      <alignment vertical="center"/>
      <protection locked="0"/>
    </xf>
    <xf numFmtId="0" fontId="23" fillId="0" borderId="4"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protection locked="0"/>
    </xf>
    <xf numFmtId="183" fontId="4" fillId="0" borderId="0" xfId="0" applyNumberFormat="1" applyFont="1" applyFill="1" applyBorder="1" applyAlignment="1" applyProtection="1">
      <alignment vertical="center"/>
      <protection locked="0"/>
    </xf>
    <xf numFmtId="188" fontId="4" fillId="0" borderId="0" xfId="0" applyNumberFormat="1" applyFont="1" applyFill="1" applyBorder="1" applyAlignment="1" applyProtection="1">
      <alignment vertical="center"/>
      <protection locked="0"/>
    </xf>
    <xf numFmtId="192" fontId="4" fillId="0" borderId="0" xfId="0" applyNumberFormat="1" applyFont="1" applyFill="1" applyBorder="1" applyAlignment="1" applyProtection="1">
      <alignment vertical="center"/>
      <protection locked="0"/>
    </xf>
    <xf numFmtId="0" fontId="15" fillId="0" borderId="0" xfId="0" applyFont="1" applyAlignment="1" applyProtection="1">
      <alignment vertical="center"/>
      <protection locked="0"/>
    </xf>
    <xf numFmtId="0" fontId="20" fillId="0" borderId="0" xfId="0" applyFont="1" applyAlignment="1" applyProtection="1">
      <alignment vertical="center"/>
      <protection locked="0"/>
    </xf>
    <xf numFmtId="0" fontId="10" fillId="0" borderId="0" xfId="0" applyFont="1" applyFill="1" applyBorder="1" applyAlignment="1" applyProtection="1">
      <alignment vertical="center"/>
      <protection locked="0"/>
    </xf>
    <xf numFmtId="0" fontId="15" fillId="0" borderId="0" xfId="0" applyFont="1" applyAlignment="1" applyProtection="1">
      <alignment horizontal="center" vertical="center"/>
      <protection locked="0"/>
    </xf>
    <xf numFmtId="0" fontId="15" fillId="0" borderId="4" xfId="0" applyFont="1" applyBorder="1" applyAlignment="1" applyProtection="1">
      <alignment vertical="center"/>
      <protection locked="0"/>
    </xf>
    <xf numFmtId="0" fontId="15" fillId="0" borderId="0" xfId="0" applyFont="1" applyAlignment="1" applyProtection="1">
      <alignment vertical="center"/>
      <protection locked="0"/>
    </xf>
    <xf numFmtId="0" fontId="27" fillId="0" borderId="0" xfId="0" applyFont="1" applyFill="1" applyBorder="1" applyAlignment="1" applyProtection="1">
      <alignment vertical="center"/>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27" fillId="0" borderId="0" xfId="0" applyFont="1" applyFill="1" applyBorder="1" applyAlignment="1" applyProtection="1">
      <alignment horizontal="left" vertical="center" wrapText="1"/>
      <protection locked="0"/>
    </xf>
    <xf numFmtId="192"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horizontal="left" vertical="center" wrapText="1"/>
      <protection locked="0"/>
    </xf>
    <xf numFmtId="0" fontId="4" fillId="0" borderId="0" xfId="0" applyFont="1" applyAlignment="1" applyProtection="1">
      <alignment vertical="center"/>
      <protection locked="0"/>
    </xf>
    <xf numFmtId="0" fontId="4" fillId="0" borderId="0" xfId="0" applyFont="1" applyFill="1" applyAlignment="1" applyProtection="1">
      <alignment horizontal="left" vertical="center" wrapText="1"/>
      <protection locked="0"/>
    </xf>
    <xf numFmtId="0" fontId="38" fillId="0" borderId="0" xfId="0" applyFont="1" applyAlignment="1">
      <alignment vertical="center"/>
    </xf>
    <xf numFmtId="0" fontId="39" fillId="0" borderId="0" xfId="0" applyFont="1" applyFill="1" applyAlignment="1" applyProtection="1">
      <alignment vertical="center"/>
      <protection locked="0"/>
    </xf>
    <xf numFmtId="0" fontId="11" fillId="6" borderId="0" xfId="0" applyFont="1" applyFill="1" applyBorder="1" applyAlignment="1" applyProtection="1">
      <alignment horizontal="left" vertical="center"/>
      <protection locked="0"/>
    </xf>
    <xf numFmtId="0" fontId="11" fillId="6" borderId="0" xfId="0" applyFont="1" applyFill="1" applyBorder="1" applyAlignment="1" applyProtection="1">
      <alignment vertical="center"/>
      <protection locked="0"/>
    </xf>
    <xf numFmtId="9" fontId="11" fillId="6" borderId="0" xfId="0" applyNumberFormat="1" applyFont="1" applyFill="1" applyBorder="1" applyAlignment="1" applyProtection="1">
      <alignment horizontal="left" vertical="center"/>
      <protection locked="0"/>
    </xf>
    <xf numFmtId="0" fontId="27"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181" fontId="4" fillId="4" borderId="6"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5" fillId="0" borderId="0" xfId="0" applyFont="1" applyFill="1" applyAlignment="1" applyProtection="1">
      <alignment horizontal="left" vertical="center" wrapText="1"/>
      <protection locked="0"/>
    </xf>
    <xf numFmtId="0" fontId="4" fillId="0" borderId="2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181" fontId="4" fillId="3" borderId="0"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23" xfId="0" applyBorder="1" applyAlignment="1" applyProtection="1">
      <alignment vertical="center"/>
      <protection locked="0"/>
    </xf>
    <xf numFmtId="0" fontId="0" fillId="0" borderId="25" xfId="0" applyBorder="1" applyAlignment="1" applyProtection="1">
      <alignment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181" fontId="4" fillId="3" borderId="17" xfId="0" applyNumberFormat="1" applyFont="1" applyFill="1" applyBorder="1" applyAlignment="1" applyProtection="1">
      <alignment horizontal="center" vertical="center"/>
      <protection locked="0"/>
    </xf>
    <xf numFmtId="181" fontId="4" fillId="3" borderId="26" xfId="0" applyNumberFormat="1" applyFont="1" applyFill="1" applyBorder="1" applyAlignment="1" applyProtection="1">
      <alignment horizontal="center" vertical="center"/>
      <protection locked="0"/>
    </xf>
    <xf numFmtId="180" fontId="11" fillId="3" borderId="0"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181" fontId="4" fillId="3" borderId="19" xfId="0" applyNumberFormat="1" applyFont="1" applyFill="1" applyBorder="1" applyAlignment="1" applyProtection="1">
      <alignment horizontal="center" vertical="center"/>
      <protection locked="0"/>
    </xf>
    <xf numFmtId="181" fontId="4" fillId="3" borderId="28" xfId="0" applyNumberFormat="1" applyFont="1" applyFill="1" applyBorder="1" applyAlignment="1" applyProtection="1">
      <alignment horizontal="center" vertical="center"/>
      <protection locked="0"/>
    </xf>
    <xf numFmtId="184" fontId="4" fillId="4" borderId="6" xfId="0" applyNumberFormat="1" applyFont="1" applyFill="1" applyBorder="1" applyAlignment="1" applyProtection="1">
      <alignment horizontal="center" vertical="center"/>
      <protection locked="0"/>
    </xf>
    <xf numFmtId="0" fontId="4" fillId="3" borderId="29"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188" fontId="4" fillId="3" borderId="0" xfId="0" applyNumberFormat="1" applyFont="1" applyFill="1" applyBorder="1" applyAlignment="1" applyProtection="1">
      <alignment horizontal="center" vertical="center"/>
      <protection locked="0"/>
    </xf>
    <xf numFmtId="188" fontId="4" fillId="3" borderId="27" xfId="0" applyNumberFormat="1" applyFont="1" applyFill="1" applyBorder="1" applyAlignment="1" applyProtection="1">
      <alignment horizontal="center" vertical="center"/>
      <protection locked="0"/>
    </xf>
    <xf numFmtId="188" fontId="4" fillId="3" borderId="3" xfId="0" applyNumberFormat="1"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184" fontId="4" fillId="3" borderId="0" xfId="0" applyNumberFormat="1" applyFont="1" applyFill="1" applyBorder="1" applyAlignment="1" applyProtection="1">
      <alignment horizontal="center" vertical="center"/>
      <protection locked="0"/>
    </xf>
    <xf numFmtId="184" fontId="4" fillId="4" borderId="0" xfId="0" applyNumberFormat="1" applyFont="1" applyFill="1" applyBorder="1" applyAlignment="1" applyProtection="1">
      <alignment horizontal="center" vertical="center"/>
      <protection locked="0"/>
    </xf>
    <xf numFmtId="14" fontId="4" fillId="0" borderId="4"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188" fontId="4" fillId="3" borderId="29" xfId="0" applyNumberFormat="1" applyFont="1" applyFill="1" applyBorder="1" applyAlignment="1" applyProtection="1">
      <alignment horizontal="center" vertical="center"/>
      <protection locked="0"/>
    </xf>
    <xf numFmtId="188" fontId="4" fillId="3" borderId="30" xfId="0" applyNumberFormat="1" applyFont="1" applyFill="1" applyBorder="1" applyAlignment="1" applyProtection="1">
      <alignment horizontal="center" vertical="center"/>
      <protection locked="0"/>
    </xf>
    <xf numFmtId="0" fontId="33" fillId="5" borderId="0" xfId="0" applyFont="1" applyFill="1" applyAlignment="1">
      <alignment horizontal="left" vertical="center"/>
    </xf>
    <xf numFmtId="0" fontId="4" fillId="0" borderId="3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Font="1" applyFill="1" applyBorder="1" applyAlignment="1">
      <alignment horizontal="left" vertical="center"/>
    </xf>
    <xf numFmtId="0" fontId="11" fillId="0" borderId="0" xfId="0" applyFont="1" applyFill="1" applyBorder="1" applyAlignment="1">
      <alignment horizontal="left" vertical="top" wrapText="1"/>
    </xf>
    <xf numFmtId="181" fontId="4" fillId="3" borderId="27" xfId="0" applyNumberFormat="1" applyFont="1" applyFill="1" applyBorder="1" applyAlignment="1">
      <alignment horizontal="left" vertical="center" wrapText="1"/>
    </xf>
    <xf numFmtId="181" fontId="4" fillId="3" borderId="32" xfId="0" applyNumberFormat="1" applyFont="1" applyFill="1" applyBorder="1" applyAlignment="1">
      <alignment horizontal="left" vertical="center" wrapText="1"/>
    </xf>
    <xf numFmtId="181" fontId="5" fillId="3" borderId="27" xfId="0" applyNumberFormat="1" applyFont="1" applyFill="1" applyBorder="1" applyAlignment="1">
      <alignment horizontal="center" vertical="center"/>
    </xf>
    <xf numFmtId="181" fontId="5" fillId="3" borderId="3" xfId="0" applyNumberFormat="1" applyFont="1" applyFill="1" applyBorder="1" applyAlignment="1">
      <alignment horizontal="center" vertical="center"/>
    </xf>
    <xf numFmtId="181" fontId="4" fillId="3" borderId="0" xfId="0" applyNumberFormat="1" applyFont="1" applyFill="1" applyBorder="1" applyAlignment="1">
      <alignment horizontal="center" vertical="center"/>
    </xf>
    <xf numFmtId="0" fontId="10" fillId="0" borderId="0" xfId="0" applyFont="1" applyFill="1" applyBorder="1" applyAlignment="1">
      <alignment horizontal="center"/>
    </xf>
    <xf numFmtId="183" fontId="4" fillId="3" borderId="33" xfId="0" applyNumberFormat="1" applyFont="1" applyFill="1" applyBorder="1" applyAlignment="1">
      <alignment horizontal="center" vertical="center"/>
    </xf>
    <xf numFmtId="183" fontId="4" fillId="3" borderId="34" xfId="0" applyNumberFormat="1" applyFont="1" applyFill="1" applyBorder="1" applyAlignment="1">
      <alignment horizontal="center" vertical="center"/>
    </xf>
    <xf numFmtId="0" fontId="5" fillId="4" borderId="35"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4" fillId="3" borderId="31" xfId="0" applyFont="1" applyFill="1" applyBorder="1" applyAlignment="1">
      <alignment horizontal="center" vertical="center"/>
    </xf>
    <xf numFmtId="0" fontId="4" fillId="3" borderId="34" xfId="0" applyFont="1" applyFill="1" applyBorder="1" applyAlignment="1">
      <alignment horizontal="center" vertical="center"/>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4" borderId="39"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5" fillId="4" borderId="43" xfId="0" applyFont="1" applyFill="1" applyBorder="1" applyAlignment="1" applyProtection="1">
      <alignment horizontal="center" vertical="center"/>
      <protection locked="0"/>
    </xf>
    <xf numFmtId="0" fontId="27" fillId="6" borderId="0" xfId="0" applyFont="1" applyFill="1" applyAlignment="1">
      <alignment horizontal="left" vertical="center" wrapText="1"/>
    </xf>
  </cellXfs>
  <cellStyles count="10">
    <cellStyle name="Normal" xfId="0"/>
    <cellStyle name="Normal 2" xfId="15"/>
    <cellStyle name="Normal 2 2" xfId="16"/>
    <cellStyle name="Percent" xfId="17"/>
    <cellStyle name="Hyperlink" xfId="18"/>
    <cellStyle name="Comma [0]" xfId="19"/>
    <cellStyle name="Comma" xfId="20"/>
    <cellStyle name="Currency [0]" xfId="21"/>
    <cellStyle name="Currency"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RR</a:t>
            </a:r>
          </a:p>
        </c:rich>
      </c:tx>
      <c:layout/>
      <c:spPr>
        <a:noFill/>
        <a:ln>
          <a:noFill/>
        </a:ln>
      </c:spPr>
    </c:title>
    <c:plotArea>
      <c:layout>
        <c:manualLayout>
          <c:xMode val="edge"/>
          <c:yMode val="edge"/>
          <c:x val="0.041"/>
          <c:y val="0.21625"/>
          <c:w val="0.918"/>
          <c:h val="0.7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00_ " sourceLinked="0"/>
              <c:showLegendKey val="0"/>
              <c:showVal val="0"/>
              <c:showBubbleSize val="0"/>
              <c:showCatName val="1"/>
              <c:showSerName val="0"/>
              <c:showPercent val="0"/>
            </c:dLbl>
            <c:numFmt formatCode="0.00_ " sourceLinked="0"/>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1"/>
            <c:showSerName val="0"/>
            <c:showPercent val="0"/>
          </c:dLbls>
          <c:errBars>
            <c:errDir val="x"/>
            <c:errBarType val="both"/>
            <c:errValType val="cust"/>
            <c:plus>
              <c:numLit>
                <c:ptCount val="1"/>
                <c:pt idx="0">
                  <c:v>0.38450004120187986</c:v>
                </c:pt>
              </c:numLit>
            </c:plus>
            <c:minus>
              <c:numLit>
                <c:ptCount val="1"/>
                <c:pt idx="0">
                  <c:v>0.23882851318241494</c:v>
                </c:pt>
              </c:numLit>
            </c:minus>
            <c:noEndCap val="0"/>
            <c:spPr>
              <a:ln w="25400">
                <a:solidFill>
                  <a:srgbClr val="000000"/>
                </a:solidFill>
              </a:ln>
            </c:spPr>
          </c:errBars>
          <c:xVal>
            <c:numLit>
              <c:ptCount val="1"/>
              <c:pt idx="0">
                <c:v>0.630387931034483</c:v>
              </c:pt>
            </c:numLit>
          </c:xVal>
          <c:yVal>
            <c:numLit>
              <c:ptCount val="1"/>
              <c:pt idx="0">
                <c:v>1</c:v>
              </c:pt>
            </c:numLit>
          </c:yVal>
          <c:smooth val="0"/>
        </c:ser>
        <c:axId val="54581737"/>
        <c:axId val="21473586"/>
      </c:scatterChart>
      <c:valAx>
        <c:axId val="54581737"/>
        <c:scaling>
          <c:logBase val="10"/>
          <c:orientation val="minMax"/>
          <c:max val="10"/>
          <c:min val="0.1"/>
        </c:scaling>
        <c:axPos val="b"/>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21473586"/>
        <c:crosses val="autoZero"/>
        <c:crossBetween val="midCat"/>
        <c:dispUnits/>
      </c:valAx>
      <c:valAx>
        <c:axId val="21473586"/>
        <c:scaling>
          <c:orientation val="minMax"/>
          <c:max val="2"/>
          <c:min val="0"/>
        </c:scaling>
        <c:axPos val="l"/>
        <c:delete val="0"/>
        <c:numFmt formatCode="General" sourceLinked="1"/>
        <c:majorTickMark val="none"/>
        <c:minorTickMark val="none"/>
        <c:tickLblPos val="none"/>
        <c:spPr>
          <a:ln w="3175">
            <a:solidFill/>
            <a:prstDash val="sysDot"/>
          </a:ln>
        </c:spPr>
        <c:crossAx val="5458173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OR</a:t>
            </a:r>
          </a:p>
        </c:rich>
      </c:tx>
      <c:layout/>
      <c:spPr>
        <a:noFill/>
        <a:ln>
          <a:noFill/>
        </a:ln>
      </c:spPr>
    </c:title>
    <c:plotArea>
      <c:layout>
        <c:manualLayout>
          <c:xMode val="edge"/>
          <c:yMode val="edge"/>
          <c:x val="0.041"/>
          <c:y val="0.21625"/>
          <c:w val="0.918"/>
          <c:h val="0.7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8000"/>
                </a:solidFill>
              </a:ln>
            </c:spPr>
          </c:marker>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00_ " sourceLinked="0"/>
              <c:showLegendKey val="0"/>
              <c:showVal val="0"/>
              <c:showBubbleSize val="0"/>
              <c:showCatName val="1"/>
              <c:showSerName val="0"/>
              <c:showPercent val="0"/>
            </c:dLbl>
            <c:numFmt formatCode="0.00_ " sourceLinked="0"/>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1"/>
            <c:showSerName val="0"/>
            <c:showPercent val="0"/>
          </c:dLbls>
          <c:errBars>
            <c:errDir val="x"/>
            <c:errBarType val="both"/>
            <c:errValType val="cust"/>
            <c:plus>
              <c:numLit>
                <c:ptCount val="1"/>
                <c:pt idx="0">
                  <c:v>0.5244470366577183</c:v>
                </c:pt>
              </c:numLit>
            </c:plus>
            <c:minus>
              <c:numLit>
                <c:ptCount val="1"/>
                <c:pt idx="0">
                  <c:v>0.2521805922419821</c:v>
                </c:pt>
              </c:numLit>
            </c:minus>
            <c:noEndCap val="0"/>
            <c:spPr>
              <a:ln w="25400">
                <a:solidFill>
                  <a:srgbClr val="008000"/>
                </a:solidFill>
              </a:ln>
            </c:spPr>
          </c:errBars>
          <c:xVal>
            <c:numLit>
              <c:ptCount val="1"/>
              <c:pt idx="0">
                <c:v>0.48575712143928</c:v>
              </c:pt>
            </c:numLit>
          </c:xVal>
          <c:yVal>
            <c:numLit>
              <c:ptCount val="1"/>
              <c:pt idx="0">
                <c:v>1</c:v>
              </c:pt>
            </c:numLit>
          </c:yVal>
          <c:smooth val="0"/>
        </c:ser>
        <c:axId val="59044547"/>
        <c:axId val="61638876"/>
      </c:scatterChart>
      <c:valAx>
        <c:axId val="59044547"/>
        <c:scaling>
          <c:logBase val="10"/>
          <c:orientation val="minMax"/>
          <c:max val="10"/>
          <c:min val="0.1"/>
        </c:scaling>
        <c:axPos val="b"/>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61638876"/>
        <c:crosses val="autoZero"/>
        <c:crossBetween val="midCat"/>
        <c:dispUnits/>
      </c:valAx>
      <c:valAx>
        <c:axId val="61638876"/>
        <c:scaling>
          <c:orientation val="minMax"/>
          <c:max val="2"/>
          <c:min val="0"/>
        </c:scaling>
        <c:axPos val="l"/>
        <c:delete val="0"/>
        <c:numFmt formatCode="General" sourceLinked="1"/>
        <c:majorTickMark val="none"/>
        <c:minorTickMark val="none"/>
        <c:tickLblPos val="none"/>
        <c:spPr>
          <a:ln w="3175">
            <a:solidFill/>
            <a:prstDash val="sysDot"/>
          </a:ln>
        </c:spPr>
        <c:crossAx val="5904454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chart" Target="/xl/charts/chart1.xml" /><Relationship Id="rId4"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514350</xdr:colOff>
      <xdr:row>3</xdr:row>
      <xdr:rowOff>28575</xdr:rowOff>
    </xdr:from>
    <xdr:to>
      <xdr:col>15</xdr:col>
      <xdr:colOff>85725</xdr:colOff>
      <xdr:row>4</xdr:row>
      <xdr:rowOff>19050</xdr:rowOff>
    </xdr:to>
    <xdr:pic>
      <xdr:nvPicPr>
        <xdr:cNvPr id="1" name="ButtonRR"/>
        <xdr:cNvPicPr preferRelativeResize="1">
          <a:picLocks noChangeAspect="1"/>
        </xdr:cNvPicPr>
      </xdr:nvPicPr>
      <xdr:blipFill>
        <a:blip r:embed="rId1"/>
        <a:stretch>
          <a:fillRect/>
        </a:stretch>
      </xdr:blipFill>
      <xdr:spPr>
        <a:xfrm>
          <a:off x="3971925" y="857250"/>
          <a:ext cx="752475" cy="238125"/>
        </a:xfrm>
        <a:prstGeom prst="rect">
          <a:avLst/>
        </a:prstGeom>
        <a:noFill/>
        <a:ln w="9525" cmpd="sng">
          <a:noFill/>
        </a:ln>
      </xdr:spPr>
    </xdr:pic>
    <xdr:clientData/>
  </xdr:twoCellAnchor>
  <xdr:twoCellAnchor editAs="oneCell">
    <xdr:from>
      <xdr:col>15</xdr:col>
      <xdr:colOff>238125</xdr:colOff>
      <xdr:row>3</xdr:row>
      <xdr:rowOff>19050</xdr:rowOff>
    </xdr:from>
    <xdr:to>
      <xdr:col>17</xdr:col>
      <xdr:colOff>38100</xdr:colOff>
      <xdr:row>4</xdr:row>
      <xdr:rowOff>9525</xdr:rowOff>
    </xdr:to>
    <xdr:pic>
      <xdr:nvPicPr>
        <xdr:cNvPr id="2" name="ButtonOR"/>
        <xdr:cNvPicPr preferRelativeResize="1">
          <a:picLocks noChangeAspect="1"/>
        </xdr:cNvPicPr>
      </xdr:nvPicPr>
      <xdr:blipFill>
        <a:blip r:embed="rId2"/>
        <a:stretch>
          <a:fillRect/>
        </a:stretch>
      </xdr:blipFill>
      <xdr:spPr>
        <a:xfrm>
          <a:off x="4876800" y="847725"/>
          <a:ext cx="752475" cy="238125"/>
        </a:xfrm>
        <a:prstGeom prst="rect">
          <a:avLst/>
        </a:prstGeom>
        <a:noFill/>
        <a:ln w="9525" cmpd="sng">
          <a:noFill/>
        </a:ln>
      </xdr:spPr>
    </xdr:pic>
    <xdr:clientData/>
  </xdr:twoCellAnchor>
  <xdr:twoCellAnchor>
    <xdr:from>
      <xdr:col>9</xdr:col>
      <xdr:colOff>209550</xdr:colOff>
      <xdr:row>2</xdr:row>
      <xdr:rowOff>228600</xdr:rowOff>
    </xdr:from>
    <xdr:to>
      <xdr:col>13</xdr:col>
      <xdr:colOff>295275</xdr:colOff>
      <xdr:row>3</xdr:row>
      <xdr:rowOff>171450</xdr:rowOff>
    </xdr:to>
    <xdr:sp>
      <xdr:nvSpPr>
        <xdr:cNvPr id="3" name="AutoShape 298"/>
        <xdr:cNvSpPr>
          <a:spLocks/>
        </xdr:cNvSpPr>
      </xdr:nvSpPr>
      <xdr:spPr>
        <a:xfrm>
          <a:off x="2686050" y="752475"/>
          <a:ext cx="1066800" cy="247650"/>
        </a:xfrm>
        <a:prstGeom prst="wedgeRoundRectCallout">
          <a:avLst>
            <a:gd name="adj1" fmla="val -66217"/>
            <a:gd name="adj2" fmla="val 96152"/>
          </a:avLst>
        </a:prstGeom>
        <a:solidFill>
          <a:srgbClr val="FFCC99"/>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黄色のセルに入力</a:t>
          </a:r>
        </a:p>
      </xdr:txBody>
    </xdr:sp>
    <xdr:clientData/>
  </xdr:twoCellAnchor>
  <xdr:twoCellAnchor>
    <xdr:from>
      <xdr:col>13</xdr:col>
      <xdr:colOff>457200</xdr:colOff>
      <xdr:row>25</xdr:row>
      <xdr:rowOff>19050</xdr:rowOff>
    </xdr:from>
    <xdr:to>
      <xdr:col>15</xdr:col>
      <xdr:colOff>333375</xdr:colOff>
      <xdr:row>26</xdr:row>
      <xdr:rowOff>38100</xdr:rowOff>
    </xdr:to>
    <xdr:sp>
      <xdr:nvSpPr>
        <xdr:cNvPr id="4" name="AutoShape 299"/>
        <xdr:cNvSpPr>
          <a:spLocks/>
        </xdr:cNvSpPr>
      </xdr:nvSpPr>
      <xdr:spPr>
        <a:xfrm>
          <a:off x="3914775" y="4048125"/>
          <a:ext cx="1057275" cy="247650"/>
        </a:xfrm>
        <a:prstGeom prst="wedgeRoundRectCallout">
          <a:avLst>
            <a:gd name="adj1" fmla="val 47296"/>
            <a:gd name="adj2" fmla="val 123078"/>
          </a:avLst>
        </a:prstGeom>
        <a:solidFill>
          <a:srgbClr val="FFCC99"/>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黄色のセルに入力</a:t>
          </a:r>
        </a:p>
      </xdr:txBody>
    </xdr:sp>
    <xdr:clientData/>
  </xdr:twoCellAnchor>
  <xdr:twoCellAnchor>
    <xdr:from>
      <xdr:col>1</xdr:col>
      <xdr:colOff>47625</xdr:colOff>
      <xdr:row>45</xdr:row>
      <xdr:rowOff>66675</xdr:rowOff>
    </xdr:from>
    <xdr:to>
      <xdr:col>9</xdr:col>
      <xdr:colOff>19050</xdr:colOff>
      <xdr:row>47</xdr:row>
      <xdr:rowOff>57150</xdr:rowOff>
    </xdr:to>
    <xdr:sp>
      <xdr:nvSpPr>
        <xdr:cNvPr id="5" name="Rectangle 300"/>
        <xdr:cNvSpPr>
          <a:spLocks/>
        </xdr:cNvSpPr>
      </xdr:nvSpPr>
      <xdr:spPr>
        <a:xfrm>
          <a:off x="142875" y="7324725"/>
          <a:ext cx="23526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過度に数値に夢中になってはいけない</a:t>
          </a:r>
        </a:p>
      </xdr:txBody>
    </xdr:sp>
    <xdr:clientData/>
  </xdr:twoCellAnchor>
  <xdr:twoCellAnchor>
    <xdr:from>
      <xdr:col>13</xdr:col>
      <xdr:colOff>123825</xdr:colOff>
      <xdr:row>8</xdr:row>
      <xdr:rowOff>0</xdr:rowOff>
    </xdr:from>
    <xdr:to>
      <xdr:col>17</xdr:col>
      <xdr:colOff>400050</xdr:colOff>
      <xdr:row>16</xdr:row>
      <xdr:rowOff>19050</xdr:rowOff>
    </xdr:to>
    <xdr:graphicFrame>
      <xdr:nvGraphicFramePr>
        <xdr:cNvPr id="6" name="Chart 322"/>
        <xdr:cNvGraphicFramePr/>
      </xdr:nvGraphicFramePr>
      <xdr:xfrm>
        <a:off x="3581400" y="1600200"/>
        <a:ext cx="2409825" cy="1143000"/>
      </xdr:xfrm>
      <a:graphic>
        <a:graphicData uri="http://schemas.openxmlformats.org/drawingml/2006/chart">
          <c:chart xmlns:c="http://schemas.openxmlformats.org/drawingml/2006/chart" r:id="rId3"/>
        </a:graphicData>
      </a:graphic>
    </xdr:graphicFrame>
    <xdr:clientData/>
  </xdr:twoCellAnchor>
  <xdr:twoCellAnchor>
    <xdr:from>
      <xdr:col>13</xdr:col>
      <xdr:colOff>123825</xdr:colOff>
      <xdr:row>17</xdr:row>
      <xdr:rowOff>0</xdr:rowOff>
    </xdr:from>
    <xdr:to>
      <xdr:col>17</xdr:col>
      <xdr:colOff>400050</xdr:colOff>
      <xdr:row>23</xdr:row>
      <xdr:rowOff>76200</xdr:rowOff>
    </xdr:to>
    <xdr:graphicFrame>
      <xdr:nvGraphicFramePr>
        <xdr:cNvPr id="7" name="Chart 323"/>
        <xdr:cNvGraphicFramePr/>
      </xdr:nvGraphicFramePr>
      <xdr:xfrm>
        <a:off x="3581400" y="2771775"/>
        <a:ext cx="2409825" cy="11430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29</xdr:row>
      <xdr:rowOff>57150</xdr:rowOff>
    </xdr:from>
    <xdr:to>
      <xdr:col>16</xdr:col>
      <xdr:colOff>361950</xdr:colOff>
      <xdr:row>40</xdr:row>
      <xdr:rowOff>152400</xdr:rowOff>
    </xdr:to>
    <xdr:sp>
      <xdr:nvSpPr>
        <xdr:cNvPr id="1" name="Rectangle 1"/>
        <xdr:cNvSpPr>
          <a:spLocks/>
        </xdr:cNvSpPr>
      </xdr:nvSpPr>
      <xdr:spPr>
        <a:xfrm>
          <a:off x="247650" y="6048375"/>
          <a:ext cx="5324475" cy="2085975"/>
        </a:xfrm>
        <a:prstGeom prst="rect">
          <a:avLst/>
        </a:prstGeom>
        <a:solidFill>
          <a:srgbClr val="CCFFCC">
            <a:alpha val="50000"/>
          </a:srgbClr>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例：（JAMA-UG 10.5章より）
</a:t>
          </a:r>
          <a:r>
            <a:rPr lang="en-US" cap="none" sz="900" b="0" i="0" u="none" baseline="0"/>
            <a:t>たとえば、クローン病に対するメトトレキサートの試験を実施した研究者らは、臨床医がHRQL の差の大きさを解釈するのを支援しなかった。16 週間後の時点での、治療群と対照群との間のIBDQ（炎症性腸疾患質問票）スコアにおける平均差は0.56 (P ＜ 0.002) だった。したがって、メトトレキサートの研究における治療群と対照群との間の平均差は、HRQL における小さいが重要な変化という分類の中に入る可能性が高い。
　結果の解釈可能性を高めるためにわれわれが他にできることはあるか。1つのアプローチは、コーエンd を計算するというアプローチがある。この例の場合、0.56 の平均差は、効果サイズ0.43（＝0.56/1.3、すなわち対照群のSD）となる。別のアプローチは、効果サイズをNNT にさらに変換することである。表10.5–3 は、効果サイズの、対照群または治療群におけるおおよその効果サイズやイベント発生率に対応するNNT への変換を示す。メトトレキサートの試験の場合、もしHRQL における重要な改善の発生率が、疾患活動性に関わる報告された寛解率とほぼ同じで、かつこれがプラセボ群において20％だったと仮定すると、0.43 SDs の平均差は、NNT へ変換すると、6.0（対照群奏功率＝ 20％と効果サイズ＝ 0.5 の交わる箇所）から16.5（対照群奏功率＝ 20％と効果サイズ＝ 0.2 が交わる箇所）になる。エクセルによる計算では、NNT=７．１となる。
</a:t>
          </a:r>
        </a:p>
      </xdr:txBody>
    </xdr:sp>
    <xdr:clientData/>
  </xdr:twoCellAnchor>
  <xdr:twoCellAnchor>
    <xdr:from>
      <xdr:col>14</xdr:col>
      <xdr:colOff>285750</xdr:colOff>
      <xdr:row>11</xdr:row>
      <xdr:rowOff>28575</xdr:rowOff>
    </xdr:from>
    <xdr:to>
      <xdr:col>16</xdr:col>
      <xdr:colOff>466725</xdr:colOff>
      <xdr:row>14</xdr:row>
      <xdr:rowOff>247650</xdr:rowOff>
    </xdr:to>
    <xdr:sp>
      <xdr:nvSpPr>
        <xdr:cNvPr id="2" name="AutoShape 6"/>
        <xdr:cNvSpPr>
          <a:spLocks/>
        </xdr:cNvSpPr>
      </xdr:nvSpPr>
      <xdr:spPr>
        <a:xfrm>
          <a:off x="4600575" y="2571750"/>
          <a:ext cx="1076325" cy="676275"/>
        </a:xfrm>
        <a:prstGeom prst="borderCallout1">
          <a:avLst>
            <a:gd name="adj1" fmla="val -122564"/>
            <a:gd name="adj2" fmla="val 6337"/>
            <a:gd name="adj3" fmla="val -57078"/>
            <a:gd name="adj4" fmla="val -33097"/>
            <a:gd name="adj5" fmla="val -124337"/>
            <a:gd name="adj6" fmla="val 28874"/>
            <a:gd name="adj7" fmla="val -117254"/>
            <a:gd name="adj8" fmla="val 37324"/>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Cohen's d</a:t>
          </a:r>
          <a:r>
            <a:rPr lang="en-US" cap="none" sz="1000" b="0" i="0" u="none" baseline="0">
              <a:latin typeface="ＭＳ Ｐゴシック"/>
              <a:ea typeface="ＭＳ Ｐゴシック"/>
              <a:cs typeface="ＭＳ Ｐゴシック"/>
            </a:rPr>
            <a:t>
small  0.2
medium  0.5
large  0.8</a:t>
          </a:r>
        </a:p>
      </xdr:txBody>
    </xdr:sp>
    <xdr:clientData/>
  </xdr:twoCellAnchor>
  <xdr:twoCellAnchor>
    <xdr:from>
      <xdr:col>2</xdr:col>
      <xdr:colOff>485775</xdr:colOff>
      <xdr:row>24</xdr:row>
      <xdr:rowOff>95250</xdr:rowOff>
    </xdr:from>
    <xdr:to>
      <xdr:col>6</xdr:col>
      <xdr:colOff>114300</xdr:colOff>
      <xdr:row>29</xdr:row>
      <xdr:rowOff>161925</xdr:rowOff>
    </xdr:to>
    <xdr:sp>
      <xdr:nvSpPr>
        <xdr:cNvPr id="3" name="Line 7"/>
        <xdr:cNvSpPr>
          <a:spLocks/>
        </xdr:cNvSpPr>
      </xdr:nvSpPr>
      <xdr:spPr>
        <a:xfrm flipH="1" flipV="1">
          <a:off x="714375" y="5181600"/>
          <a:ext cx="127635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15</xdr:row>
      <xdr:rowOff>76200</xdr:rowOff>
    </xdr:from>
    <xdr:to>
      <xdr:col>17</xdr:col>
      <xdr:colOff>104775</xdr:colOff>
      <xdr:row>16</xdr:row>
      <xdr:rowOff>38100</xdr:rowOff>
    </xdr:to>
    <xdr:sp>
      <xdr:nvSpPr>
        <xdr:cNvPr id="4" name="Rectangle 8"/>
        <xdr:cNvSpPr>
          <a:spLocks/>
        </xdr:cNvSpPr>
      </xdr:nvSpPr>
      <xdr:spPr>
        <a:xfrm>
          <a:off x="266700" y="3448050"/>
          <a:ext cx="5695950" cy="333375"/>
        </a:xfrm>
        <a:prstGeom prst="rect">
          <a:avLst/>
        </a:prstGeom>
        <a:solidFill>
          <a:srgbClr val="CCFFCC">
            <a:alpha val="65000"/>
          </a:srgbClr>
        </a:solidFill>
        <a:ln w="9525" cmpd="sng">
          <a:noFill/>
        </a:ln>
      </xdr:spPr>
      <xdr:txBody>
        <a:bodyPr vertOverflow="clip" wrap="square"/>
        <a:p>
          <a:pPr algn="l">
            <a:defRPr/>
          </a:pPr>
          <a:r>
            <a:rPr lang="en-US" cap="none" sz="900" b="0" i="0" u="none" baseline="0"/>
            <a:t>入力例：　
試験終了時の平均値(SD)が介入群(n=10)において 7.0 (2.38)、対照群(n=10)では 6.5 (2.21)の場合、効果サイズは　0.22。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36</xdr:row>
      <xdr:rowOff>133350</xdr:rowOff>
    </xdr:from>
    <xdr:to>
      <xdr:col>6</xdr:col>
      <xdr:colOff>161925</xdr:colOff>
      <xdr:row>42</xdr:row>
      <xdr:rowOff>142875</xdr:rowOff>
    </xdr:to>
    <xdr:pic>
      <xdr:nvPicPr>
        <xdr:cNvPr id="1" name="Picture 2"/>
        <xdr:cNvPicPr preferRelativeResize="1">
          <a:picLocks noChangeAspect="1"/>
        </xdr:cNvPicPr>
      </xdr:nvPicPr>
      <xdr:blipFill>
        <a:blip r:embed="rId1"/>
        <a:stretch>
          <a:fillRect/>
        </a:stretch>
      </xdr:blipFill>
      <xdr:spPr>
        <a:xfrm>
          <a:off x="314325" y="7572375"/>
          <a:ext cx="3962400" cy="1095375"/>
        </a:xfrm>
        <a:prstGeom prst="rect">
          <a:avLst/>
        </a:prstGeom>
        <a:noFill/>
        <a:ln w="0" cmpd="sng">
          <a:solidFill>
            <a:srgbClr val="000000"/>
          </a:solidFill>
          <a:headEnd type="none"/>
          <a:tailEnd type="none"/>
        </a:ln>
      </xdr:spPr>
    </xdr:pic>
    <xdr:clientData/>
  </xdr:twoCellAnchor>
  <xdr:twoCellAnchor>
    <xdr:from>
      <xdr:col>0</xdr:col>
      <xdr:colOff>190500</xdr:colOff>
      <xdr:row>3</xdr:row>
      <xdr:rowOff>95250</xdr:rowOff>
    </xdr:from>
    <xdr:to>
      <xdr:col>5</xdr:col>
      <xdr:colOff>581025</xdr:colOff>
      <xdr:row>33</xdr:row>
      <xdr:rowOff>304800</xdr:rowOff>
    </xdr:to>
    <xdr:pic>
      <xdr:nvPicPr>
        <xdr:cNvPr id="2" name="Picture 3"/>
        <xdr:cNvPicPr preferRelativeResize="1">
          <a:picLocks noChangeAspect="1"/>
        </xdr:cNvPicPr>
      </xdr:nvPicPr>
      <xdr:blipFill>
        <a:blip r:embed="rId2"/>
        <a:stretch>
          <a:fillRect/>
        </a:stretch>
      </xdr:blipFill>
      <xdr:spPr>
        <a:xfrm>
          <a:off x="190500" y="752475"/>
          <a:ext cx="3819525" cy="5553075"/>
        </a:xfrm>
        <a:prstGeom prst="rect">
          <a:avLst/>
        </a:prstGeom>
        <a:solidFill>
          <a:srgbClr val="FFFFFF"/>
        </a:solidFill>
        <a:ln w="9525" cmpd="sng">
          <a:noFill/>
        </a:ln>
      </xdr:spPr>
    </xdr:pic>
    <xdr:clientData/>
  </xdr:twoCellAnchor>
  <xdr:twoCellAnchor>
    <xdr:from>
      <xdr:col>5</xdr:col>
      <xdr:colOff>552450</xdr:colOff>
      <xdr:row>19</xdr:row>
      <xdr:rowOff>9525</xdr:rowOff>
    </xdr:from>
    <xdr:to>
      <xdr:col>7</xdr:col>
      <xdr:colOff>676275</xdr:colOff>
      <xdr:row>26</xdr:row>
      <xdr:rowOff>133350</xdr:rowOff>
    </xdr:to>
    <xdr:sp>
      <xdr:nvSpPr>
        <xdr:cNvPr id="3" name="AutoShape 5"/>
        <xdr:cNvSpPr>
          <a:spLocks/>
        </xdr:cNvSpPr>
      </xdr:nvSpPr>
      <xdr:spPr>
        <a:xfrm>
          <a:off x="3981450" y="3476625"/>
          <a:ext cx="1495425" cy="1390650"/>
        </a:xfrm>
        <a:prstGeom prst="wedgeRoundRectCallout">
          <a:avLst>
            <a:gd name="adj1" fmla="val -90763"/>
            <a:gd name="adj2" fmla="val 3013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GRADEシステムにおける、エビデンスの質を下げる基準の一つの「imprecision」 として、400-300ではなく、100-200のイベント数を採用しているグループもある。</a:t>
          </a:r>
        </a:p>
      </xdr:txBody>
    </xdr:sp>
    <xdr:clientData/>
  </xdr:twoCellAnchor>
  <xdr:twoCellAnchor>
    <xdr:from>
      <xdr:col>3</xdr:col>
      <xdr:colOff>304800</xdr:colOff>
      <xdr:row>11</xdr:row>
      <xdr:rowOff>28575</xdr:rowOff>
    </xdr:from>
    <xdr:to>
      <xdr:col>8</xdr:col>
      <xdr:colOff>57150</xdr:colOff>
      <xdr:row>11</xdr:row>
      <xdr:rowOff>38100</xdr:rowOff>
    </xdr:to>
    <xdr:sp>
      <xdr:nvSpPr>
        <xdr:cNvPr id="4" name="Line 6"/>
        <xdr:cNvSpPr>
          <a:spLocks/>
        </xdr:cNvSpPr>
      </xdr:nvSpPr>
      <xdr:spPr>
        <a:xfrm flipV="1">
          <a:off x="2362200" y="2047875"/>
          <a:ext cx="3181350" cy="9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ihara\LOCALS~1\Temp\B2Temp\Attach\Documents%20and%20Settings\ValueStar\&#12487;&#12473;&#12463;&#12488;&#12483;&#12503;\GRADE%20WORKSHEET%20(version%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de Worksheet"/>
      <sheetName val="Other considerations"/>
      <sheetName val="Other outco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bpcenter.com/spreadsheets/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AN56"/>
  <sheetViews>
    <sheetView showGridLines="0" tabSelected="1" workbookViewId="0" topLeftCell="A22">
      <selection activeCell="J48" sqref="J48"/>
    </sheetView>
  </sheetViews>
  <sheetFormatPr defaultColWidth="9.00390625" defaultRowHeight="14.25"/>
  <cols>
    <col min="1" max="1" width="1.25" style="166" customWidth="1"/>
    <col min="2" max="2" width="1.75390625" style="166" customWidth="1"/>
    <col min="3" max="3" width="10.125" style="166" customWidth="1"/>
    <col min="4" max="4" width="2.25390625" style="166" customWidth="1"/>
    <col min="5" max="5" width="4.375" style="166" customWidth="1"/>
    <col min="6" max="6" width="3.50390625" style="166" customWidth="1"/>
    <col min="7" max="7" width="3.00390625" style="166" customWidth="1"/>
    <col min="8" max="8" width="3.625" style="166" customWidth="1"/>
    <col min="9" max="9" width="2.625" style="166" customWidth="1"/>
    <col min="10" max="10" width="5.875" style="166" customWidth="1"/>
    <col min="11" max="11" width="1.37890625" style="166" customWidth="1"/>
    <col min="12" max="12" width="2.625" style="166" customWidth="1"/>
    <col min="13" max="13" width="3.00390625" style="166" customWidth="1"/>
    <col min="14" max="14" width="9.50390625" style="166" customWidth="1"/>
    <col min="15" max="15" width="6.00390625" style="166" customWidth="1"/>
    <col min="16" max="16" width="5.375" style="87" customWidth="1"/>
    <col min="17" max="17" width="7.125" style="87" customWidth="1"/>
    <col min="18" max="18" width="5.50390625" style="87" customWidth="1"/>
    <col min="19" max="19" width="2.125" style="87" customWidth="1"/>
    <col min="20" max="20" width="2.00390625" style="87" customWidth="1"/>
    <col min="21" max="21" width="1.00390625" style="167" customWidth="1"/>
    <col min="22" max="22" width="2.75390625" style="87" customWidth="1"/>
    <col min="23" max="23" width="2.00390625" style="166" customWidth="1"/>
    <col min="24" max="24" width="19.25390625" style="166" customWidth="1"/>
    <col min="25" max="25" width="7.50390625" style="166" customWidth="1"/>
    <col min="26" max="26" width="2.125" style="166" customWidth="1"/>
    <col min="27" max="27" width="0.6171875" style="166" customWidth="1"/>
    <col min="28" max="32" width="3.50390625" style="166" hidden="1" customWidth="1"/>
    <col min="33" max="34" width="0.6171875" style="166" customWidth="1"/>
    <col min="35" max="35" width="2.125" style="166" customWidth="1"/>
    <col min="36" max="36" width="3.50390625" style="166" customWidth="1"/>
    <col min="37" max="38" width="3.875" style="166" customWidth="1"/>
    <col min="39" max="39" width="5.00390625" style="166" customWidth="1"/>
    <col min="40" max="40" width="5.875" style="166" customWidth="1"/>
    <col min="41" max="42" width="9.00390625" style="166" customWidth="1"/>
    <col min="43" max="43" width="6.625" style="166" customWidth="1"/>
    <col min="44" max="16384" width="9.00390625" style="166" customWidth="1"/>
  </cols>
  <sheetData>
    <row r="1" spans="1:21" s="87" customFormat="1" ht="21.75" customHeight="1">
      <c r="A1" s="84" t="s">
        <v>66</v>
      </c>
      <c r="B1" s="84"/>
      <c r="C1" s="84"/>
      <c r="D1" s="84"/>
      <c r="E1" s="84"/>
      <c r="F1" s="84"/>
      <c r="G1" s="84"/>
      <c r="H1" s="84"/>
      <c r="I1" s="84"/>
      <c r="J1" s="84"/>
      <c r="K1" s="84"/>
      <c r="L1" s="84"/>
      <c r="M1" s="84"/>
      <c r="N1" s="84"/>
      <c r="O1" s="84"/>
      <c r="P1" s="84"/>
      <c r="Q1" s="85"/>
      <c r="R1" s="85"/>
      <c r="S1" s="86"/>
      <c r="T1" s="86"/>
      <c r="U1" s="86"/>
    </row>
    <row r="2" spans="2:25" s="87" customFormat="1" ht="19.5" customHeight="1">
      <c r="B2" s="169" t="s">
        <v>71</v>
      </c>
      <c r="I2" s="88"/>
      <c r="J2" s="88"/>
      <c r="K2" s="88"/>
      <c r="L2" s="88"/>
      <c r="M2" s="88"/>
      <c r="N2" s="88"/>
      <c r="O2" s="49" t="s">
        <v>59</v>
      </c>
      <c r="P2" s="89"/>
      <c r="Q2" s="210"/>
      <c r="R2" s="210"/>
      <c r="S2" s="88"/>
      <c r="T2" s="88"/>
      <c r="U2" s="88"/>
      <c r="V2" s="88"/>
      <c r="W2" s="88"/>
      <c r="X2" s="88"/>
      <c r="Y2" s="88"/>
    </row>
    <row r="3" spans="1:13" s="87" customFormat="1" ht="24" customHeight="1">
      <c r="A3" s="90"/>
      <c r="B3" s="177" t="s">
        <v>68</v>
      </c>
      <c r="C3" s="177"/>
      <c r="D3" s="177"/>
      <c r="E3" s="177"/>
      <c r="F3" s="177"/>
      <c r="G3" s="177"/>
      <c r="H3" s="177"/>
      <c r="I3" s="177"/>
      <c r="J3" s="177"/>
      <c r="K3" s="177"/>
      <c r="L3" s="177"/>
      <c r="M3" s="177"/>
    </row>
    <row r="4" spans="1:22" s="93" customFormat="1" ht="19.5" customHeight="1">
      <c r="A4" s="91"/>
      <c r="B4" s="92"/>
      <c r="C4" s="92" t="s">
        <v>72</v>
      </c>
      <c r="D4" s="92"/>
      <c r="E4" s="92"/>
      <c r="F4" s="92"/>
      <c r="G4" s="92"/>
      <c r="H4" s="92"/>
      <c r="I4" s="92"/>
      <c r="J4" s="92"/>
      <c r="V4" s="94"/>
    </row>
    <row r="5" spans="3:21" s="28" customFormat="1" ht="5.25" customHeight="1" thickBot="1">
      <c r="C5" s="95"/>
      <c r="D5" s="95"/>
      <c r="E5" s="95"/>
      <c r="F5" s="95"/>
      <c r="G5" s="95"/>
      <c r="N5" s="96"/>
      <c r="O5" s="97"/>
      <c r="P5" s="96"/>
      <c r="Q5" s="97"/>
      <c r="R5" s="98"/>
      <c r="U5" s="99"/>
    </row>
    <row r="6" spans="3:36" s="28" customFormat="1" ht="15.75" customHeight="1" thickBot="1" thickTop="1">
      <c r="C6" s="100"/>
      <c r="D6" s="101"/>
      <c r="E6" s="102" t="s">
        <v>1</v>
      </c>
      <c r="F6" s="102"/>
      <c r="G6" s="178" t="s">
        <v>2</v>
      </c>
      <c r="H6" s="179"/>
      <c r="I6" s="180"/>
      <c r="J6" s="103" t="s">
        <v>0</v>
      </c>
      <c r="M6" s="27"/>
      <c r="N6" s="104" t="s">
        <v>73</v>
      </c>
      <c r="O6" s="105"/>
      <c r="P6" s="106"/>
      <c r="Q6" s="106"/>
      <c r="R6" s="29"/>
      <c r="U6" s="99"/>
      <c r="AF6" s="97"/>
      <c r="AG6" s="97"/>
      <c r="AH6" s="97"/>
      <c r="AI6" s="97"/>
      <c r="AJ6" s="97"/>
    </row>
    <row r="7" spans="3:36" s="28" customFormat="1" ht="12.75" customHeight="1" thickTop="1">
      <c r="C7" s="183" t="s">
        <v>3</v>
      </c>
      <c r="D7" s="107" t="s">
        <v>21</v>
      </c>
      <c r="E7" s="185">
        <v>18</v>
      </c>
      <c r="F7" s="185"/>
      <c r="G7" s="108" t="s">
        <v>22</v>
      </c>
      <c r="H7" s="185">
        <v>46</v>
      </c>
      <c r="I7" s="187"/>
      <c r="J7" s="181">
        <f>E7+H7</f>
        <v>64</v>
      </c>
      <c r="N7" s="174" t="s">
        <v>74</v>
      </c>
      <c r="AF7" s="97"/>
      <c r="AG7" s="97"/>
      <c r="AH7" s="97"/>
      <c r="AI7" s="97"/>
      <c r="AJ7" s="97"/>
    </row>
    <row r="8" spans="3:10" s="28" customFormat="1" ht="7.5" customHeight="1" thickBot="1">
      <c r="C8" s="184"/>
      <c r="D8" s="109"/>
      <c r="E8" s="186"/>
      <c r="F8" s="186"/>
      <c r="G8" s="110"/>
      <c r="H8" s="188"/>
      <c r="I8" s="189"/>
      <c r="J8" s="181"/>
    </row>
    <row r="9" spans="3:13" s="28" customFormat="1" ht="12.75" customHeight="1" thickTop="1">
      <c r="C9" s="183" t="s">
        <v>4</v>
      </c>
      <c r="D9" s="107" t="s">
        <v>24</v>
      </c>
      <c r="E9" s="185">
        <v>29</v>
      </c>
      <c r="F9" s="185"/>
      <c r="G9" s="108" t="s">
        <v>23</v>
      </c>
      <c r="H9" s="185">
        <v>36</v>
      </c>
      <c r="I9" s="190"/>
      <c r="J9" s="181">
        <f>E9+H9</f>
        <v>65</v>
      </c>
      <c r="M9" s="27"/>
    </row>
    <row r="10" spans="3:13" s="28" customFormat="1" ht="8.25" customHeight="1" thickBot="1">
      <c r="C10" s="184"/>
      <c r="D10" s="109"/>
      <c r="E10" s="186"/>
      <c r="F10" s="186"/>
      <c r="G10" s="110"/>
      <c r="H10" s="186"/>
      <c r="I10" s="191"/>
      <c r="J10" s="181"/>
      <c r="M10" s="27"/>
    </row>
    <row r="11" spans="3:13" s="28" customFormat="1" ht="13.5" customHeight="1" thickTop="1">
      <c r="C11" s="111" t="s">
        <v>0</v>
      </c>
      <c r="D11" s="112"/>
      <c r="E11" s="159">
        <f>E7+E9</f>
        <v>47</v>
      </c>
      <c r="F11" s="159"/>
      <c r="G11" s="173"/>
      <c r="H11" s="181">
        <f>H7+H9</f>
        <v>82</v>
      </c>
      <c r="I11" s="181"/>
      <c r="J11" s="173">
        <f>E7+H7+E9+H9</f>
        <v>129</v>
      </c>
      <c r="M11" s="27"/>
    </row>
    <row r="12" spans="3:18" s="28" customFormat="1" ht="9" customHeight="1">
      <c r="C12" s="114"/>
      <c r="D12" s="114"/>
      <c r="E12" s="114"/>
      <c r="L12" s="115"/>
      <c r="M12" s="27"/>
      <c r="R12" s="116"/>
    </row>
    <row r="13" spans="3:18" s="28" customFormat="1" ht="12" customHeight="1">
      <c r="C13" s="117" t="s">
        <v>11</v>
      </c>
      <c r="D13" s="195">
        <f>J11*(E7*H9-H7*E9)^2/((E7+H7)*(E7+E9)*(H7+H9)*(E9+H9))</f>
        <v>3.78645588000479</v>
      </c>
      <c r="E13" s="195"/>
      <c r="F13" s="118"/>
      <c r="G13" s="119" t="s">
        <v>56</v>
      </c>
      <c r="H13" s="194">
        <f>IF(CHIDIST(D13,1)&lt;0.001,"&lt;0.001",CHIDIST(D13,1))</f>
        <v>0.05166895398122622</v>
      </c>
      <c r="I13" s="194"/>
      <c r="J13" s="115"/>
      <c r="K13" s="115"/>
      <c r="L13" s="115"/>
      <c r="M13" s="27"/>
      <c r="R13" s="116"/>
    </row>
    <row r="14" spans="3:18" s="28" customFormat="1" ht="6.75" customHeight="1">
      <c r="C14" s="114"/>
      <c r="D14" s="114"/>
      <c r="E14" s="114"/>
      <c r="F14" s="114"/>
      <c r="G14" s="114"/>
      <c r="H14" s="27"/>
      <c r="I14" s="27"/>
      <c r="J14" s="27"/>
      <c r="K14" s="27"/>
      <c r="L14" s="27"/>
      <c r="M14" s="120"/>
      <c r="N14" s="120"/>
      <c r="O14" s="116"/>
      <c r="R14" s="116"/>
    </row>
    <row r="15" spans="3:15" s="28" customFormat="1" ht="14.25" customHeight="1">
      <c r="C15" s="121" t="s">
        <v>49</v>
      </c>
      <c r="D15" s="182">
        <f>E7/(E7+H7)</f>
        <v>0.28125</v>
      </c>
      <c r="E15" s="182"/>
      <c r="F15" s="182"/>
      <c r="G15" s="122"/>
      <c r="H15" s="122"/>
      <c r="I15" s="122"/>
      <c r="J15" s="123"/>
      <c r="K15" s="123"/>
      <c r="L15" s="123"/>
      <c r="M15" s="98"/>
      <c r="N15" s="98"/>
      <c r="O15" s="114"/>
    </row>
    <row r="16" spans="3:14" s="28" customFormat="1" ht="12">
      <c r="C16" s="121" t="s">
        <v>50</v>
      </c>
      <c r="D16" s="182">
        <f>E9/(E9+H9)</f>
        <v>0.4461538461538462</v>
      </c>
      <c r="E16" s="182"/>
      <c r="F16" s="182"/>
      <c r="G16" s="124"/>
      <c r="H16" s="124"/>
      <c r="I16" s="124"/>
      <c r="J16" s="125"/>
      <c r="M16" s="98"/>
      <c r="N16" s="98"/>
    </row>
    <row r="17" spans="6:14" s="28" customFormat="1" ht="3.75" customHeight="1">
      <c r="F17" s="125"/>
      <c r="G17" s="125"/>
      <c r="H17" s="125"/>
      <c r="I17" s="125"/>
      <c r="J17" s="125"/>
      <c r="K17" s="125"/>
      <c r="M17" s="98"/>
      <c r="N17" s="98"/>
    </row>
    <row r="18" spans="2:21" s="28" customFormat="1" ht="12.75" thickBot="1">
      <c r="B18" s="97"/>
      <c r="J18" s="211" t="s">
        <v>5</v>
      </c>
      <c r="K18" s="211"/>
      <c r="L18" s="211"/>
      <c r="M18" s="211"/>
      <c r="N18" s="126"/>
      <c r="O18" s="98"/>
      <c r="U18" s="99"/>
    </row>
    <row r="19" spans="2:21" s="28" customFormat="1" ht="14.25" customHeight="1">
      <c r="B19" s="97">
        <v>1</v>
      </c>
      <c r="C19" s="127" t="s">
        <v>12</v>
      </c>
      <c r="D19" s="128"/>
      <c r="E19" s="128"/>
      <c r="F19" s="128"/>
      <c r="G19" s="128"/>
      <c r="H19" s="192">
        <f>IF((E7/(E7+H7)/(E9/(E9+H9)))&lt;0,0,(E7/(E7+H7)/(E9/(E9+H9))))</f>
        <v>0.6303879310344828</v>
      </c>
      <c r="I19" s="193"/>
      <c r="J19" s="182">
        <f>EXP(LN(H19)-1.96*SQRT((H7/E7)/J7+(H9/E9)/J9))</f>
        <v>0.3915594178520678</v>
      </c>
      <c r="K19" s="182"/>
      <c r="L19" s="182">
        <f>EXP(LN(H19)+1.96*SQRT((H7/E7)/J7+(H9/E9)/J9))</f>
        <v>1.0148879722363626</v>
      </c>
      <c r="M19" s="182"/>
      <c r="N19" s="129">
        <f>H19-J19</f>
        <v>0.23882851318241494</v>
      </c>
      <c r="O19" s="129">
        <f>L19-H19</f>
        <v>0.38450004120187986</v>
      </c>
      <c r="P19" s="97"/>
      <c r="Q19" s="97"/>
      <c r="U19" s="99"/>
    </row>
    <row r="20" spans="2:21" s="28" customFormat="1" ht="14.25" customHeight="1">
      <c r="B20" s="97">
        <v>1</v>
      </c>
      <c r="C20" s="130" t="s">
        <v>13</v>
      </c>
      <c r="D20" s="121"/>
      <c r="E20" s="121"/>
      <c r="F20" s="121"/>
      <c r="G20" s="121"/>
      <c r="H20" s="198">
        <f>((E9/(E9+H9)-(E7/(E7+H7))))/(E9/(E9+H9))</f>
        <v>0.3696120689655173</v>
      </c>
      <c r="I20" s="199"/>
      <c r="J20" s="182">
        <f>1-L19</f>
        <v>-0.014887972236362623</v>
      </c>
      <c r="K20" s="182"/>
      <c r="L20" s="182">
        <f>1-J19</f>
        <v>0.6084405821479322</v>
      </c>
      <c r="M20" s="182"/>
      <c r="N20" s="129">
        <f>H20-J20</f>
        <v>0.3845000412018799</v>
      </c>
      <c r="O20" s="131">
        <f>L20-H20</f>
        <v>0.23882851318241488</v>
      </c>
      <c r="P20" s="97"/>
      <c r="Q20" s="97"/>
      <c r="U20" s="99"/>
    </row>
    <row r="21" spans="2:21" s="28" customFormat="1" ht="14.25" customHeight="1">
      <c r="B21" s="97">
        <v>1</v>
      </c>
      <c r="C21" s="130" t="s">
        <v>14</v>
      </c>
      <c r="D21" s="121"/>
      <c r="E21" s="121"/>
      <c r="F21" s="121"/>
      <c r="G21" s="121"/>
      <c r="H21" s="198">
        <f>D16-D15</f>
        <v>0.16490384615384618</v>
      </c>
      <c r="I21" s="199"/>
      <c r="J21" s="182">
        <f>H21-1.96*SQRT((D16*(1-D16))/J9+(D15*(1-D15))/J7)</f>
        <v>0.0013863086047863626</v>
      </c>
      <c r="K21" s="182"/>
      <c r="L21" s="182">
        <f>H21+1.96*SQRT((D16*(1-D16))/J9+(D15*(1-D15))/J7)</f>
        <v>0.32842138370290597</v>
      </c>
      <c r="M21" s="182"/>
      <c r="N21" s="129">
        <f>H21-J21</f>
        <v>0.16351753754905982</v>
      </c>
      <c r="O21" s="131">
        <f>L21-H21</f>
        <v>0.1635175375490598</v>
      </c>
      <c r="P21" s="97"/>
      <c r="Q21" s="97"/>
      <c r="U21" s="99"/>
    </row>
    <row r="22" spans="2:21" s="28" customFormat="1" ht="14.25" customHeight="1">
      <c r="B22" s="97">
        <v>1</v>
      </c>
      <c r="C22" s="130" t="s">
        <v>15</v>
      </c>
      <c r="D22" s="121"/>
      <c r="E22" s="121"/>
      <c r="F22" s="121"/>
      <c r="G22" s="121"/>
      <c r="H22" s="198">
        <f>IF((E7/H7)/(E9/H9)&lt;0,0,(E7/H7)/(E9/H9))</f>
        <v>0.48575712143928035</v>
      </c>
      <c r="I22" s="199"/>
      <c r="J22" s="182">
        <f>EXP(LN(H22)-1.96*SQRT(1/E7+1/H7+1/E9+1/H9))</f>
        <v>0.2335765291972983</v>
      </c>
      <c r="K22" s="182"/>
      <c r="L22" s="182">
        <f>EXP(LN(H22)+1.96*SQRT(1/E7+1/H7+1/E9+1/H9))</f>
        <v>1.0102041580969987</v>
      </c>
      <c r="M22" s="182"/>
      <c r="N22" s="129">
        <f>H22-J22</f>
        <v>0.2521805922419821</v>
      </c>
      <c r="O22" s="131">
        <f>L22-H22</f>
        <v>0.5244470366577183</v>
      </c>
      <c r="P22" s="97"/>
      <c r="Q22" s="97"/>
      <c r="U22" s="99"/>
    </row>
    <row r="23" spans="2:21" s="28" customFormat="1" ht="14.25" customHeight="1" thickBot="1">
      <c r="B23" s="97">
        <v>1</v>
      </c>
      <c r="C23" s="201" t="s">
        <v>16</v>
      </c>
      <c r="D23" s="202"/>
      <c r="E23" s="202"/>
      <c r="F23" s="202"/>
      <c r="G23" s="132"/>
      <c r="H23" s="212">
        <f>ROUNDUP(1/H21,0)</f>
        <v>7</v>
      </c>
      <c r="I23" s="213"/>
      <c r="J23" s="204">
        <f>ROUNDUP(1/L21,0)</f>
        <v>4</v>
      </c>
      <c r="K23" s="204"/>
      <c r="L23" s="204">
        <f>ROUNDUP(1/J21,0)</f>
        <v>722</v>
      </c>
      <c r="M23" s="204"/>
      <c r="N23" s="133">
        <f>H23-J23</f>
        <v>3</v>
      </c>
      <c r="O23" s="133">
        <f>L23-H23</f>
        <v>715</v>
      </c>
      <c r="P23" s="97"/>
      <c r="Q23" s="97"/>
      <c r="U23" s="99"/>
    </row>
    <row r="24" spans="2:21" s="28" customFormat="1" ht="8.25" customHeight="1">
      <c r="B24" s="97"/>
      <c r="C24" s="134"/>
      <c r="D24" s="134"/>
      <c r="E24" s="134"/>
      <c r="F24" s="134"/>
      <c r="G24" s="135"/>
      <c r="H24" s="135"/>
      <c r="I24" s="135"/>
      <c r="J24" s="135"/>
      <c r="K24" s="135"/>
      <c r="L24" s="135"/>
      <c r="M24" s="136"/>
      <c r="N24" s="133"/>
      <c r="O24" s="97"/>
      <c r="P24" s="97"/>
      <c r="Q24" s="97"/>
      <c r="U24" s="99"/>
    </row>
    <row r="25" spans="2:21" s="28" customFormat="1" ht="6.75" customHeight="1">
      <c r="B25" s="97"/>
      <c r="C25" s="134"/>
      <c r="D25" s="134"/>
      <c r="E25" s="134"/>
      <c r="F25" s="134"/>
      <c r="G25" s="135"/>
      <c r="H25" s="135"/>
      <c r="I25" s="135"/>
      <c r="J25" s="135"/>
      <c r="K25" s="135"/>
      <c r="L25" s="135"/>
      <c r="M25" s="136"/>
      <c r="N25" s="136"/>
      <c r="O25" s="98"/>
      <c r="U25" s="99"/>
    </row>
    <row r="26" spans="2:21" s="28" customFormat="1" ht="18" customHeight="1">
      <c r="B26" s="97"/>
      <c r="C26" s="137" t="s">
        <v>18</v>
      </c>
      <c r="D26" s="138"/>
      <c r="E26" s="138"/>
      <c r="F26" s="138"/>
      <c r="G26" s="138"/>
      <c r="H26" s="138"/>
      <c r="I26" s="138"/>
      <c r="J26" s="135"/>
      <c r="K26" s="135"/>
      <c r="L26" s="135"/>
      <c r="M26" s="136"/>
      <c r="N26" s="136"/>
      <c r="U26" s="99"/>
    </row>
    <row r="27" spans="2:21" s="28" customFormat="1" ht="6.75" customHeight="1">
      <c r="B27" s="97"/>
      <c r="C27" s="139"/>
      <c r="D27" s="96"/>
      <c r="E27" s="96"/>
      <c r="F27" s="96"/>
      <c r="G27" s="96"/>
      <c r="H27" s="96"/>
      <c r="I27" s="96"/>
      <c r="J27" s="135"/>
      <c r="K27" s="135"/>
      <c r="L27" s="135"/>
      <c r="M27" s="133"/>
      <c r="N27" s="133"/>
      <c r="U27" s="99"/>
    </row>
    <row r="28" spans="2:21" s="28" customFormat="1" ht="14.25" customHeight="1">
      <c r="B28" s="97"/>
      <c r="C28" s="140" t="s">
        <v>17</v>
      </c>
      <c r="D28" s="141"/>
      <c r="E28" s="141"/>
      <c r="F28" s="141"/>
      <c r="G28" s="142"/>
      <c r="H28" s="142"/>
      <c r="I28" s="142"/>
      <c r="J28" s="142"/>
      <c r="K28" s="142"/>
      <c r="L28" s="142"/>
      <c r="M28" s="143"/>
      <c r="N28" s="49"/>
      <c r="O28" s="144"/>
      <c r="P28" s="145"/>
      <c r="Q28" s="49"/>
      <c r="R28" s="49"/>
      <c r="U28" s="99"/>
    </row>
    <row r="29" spans="2:21" s="113" customFormat="1" ht="12">
      <c r="B29" s="146"/>
      <c r="C29" s="170" t="s">
        <v>52</v>
      </c>
      <c r="D29" s="170"/>
      <c r="E29" s="170"/>
      <c r="F29" s="170"/>
      <c r="G29" s="170"/>
      <c r="H29" s="170"/>
      <c r="I29" s="170"/>
      <c r="J29" s="170"/>
      <c r="K29" s="170"/>
      <c r="L29" s="170"/>
      <c r="M29" s="170"/>
      <c r="N29" s="170"/>
      <c r="O29" s="171"/>
      <c r="P29" s="175">
        <v>0.1</v>
      </c>
      <c r="Q29" s="175"/>
      <c r="U29" s="148"/>
    </row>
    <row r="30" spans="2:21" s="113" customFormat="1" ht="12">
      <c r="B30" s="146"/>
      <c r="C30" s="170" t="s">
        <v>53</v>
      </c>
      <c r="D30" s="170"/>
      <c r="E30" s="170"/>
      <c r="F30" s="170"/>
      <c r="G30" s="170"/>
      <c r="H30" s="170"/>
      <c r="I30" s="170"/>
      <c r="J30" s="170"/>
      <c r="K30" s="170"/>
      <c r="L30" s="170"/>
      <c r="M30" s="170"/>
      <c r="N30" s="170"/>
      <c r="O30" s="171"/>
      <c r="P30" s="176">
        <v>0.75</v>
      </c>
      <c r="Q30" s="176"/>
      <c r="U30" s="148"/>
    </row>
    <row r="31" spans="2:21" s="113" customFormat="1" ht="12">
      <c r="B31" s="146"/>
      <c r="C31" s="170" t="s">
        <v>25</v>
      </c>
      <c r="D31" s="170"/>
      <c r="E31" s="170"/>
      <c r="F31" s="170"/>
      <c r="G31" s="170"/>
      <c r="H31" s="170"/>
      <c r="I31" s="170"/>
      <c r="J31" s="170"/>
      <c r="K31" s="170"/>
      <c r="L31" s="170"/>
      <c r="M31" s="170"/>
      <c r="N31" s="172"/>
      <c r="O31" s="171"/>
      <c r="P31" s="203">
        <f>P29*P30</f>
        <v>0.07500000000000001</v>
      </c>
      <c r="Q31" s="203"/>
      <c r="U31" s="148"/>
    </row>
    <row r="32" spans="2:21" s="113" customFormat="1" ht="12.75" thickBot="1">
      <c r="B32" s="146"/>
      <c r="C32" s="170" t="s">
        <v>26</v>
      </c>
      <c r="D32" s="170"/>
      <c r="E32" s="170"/>
      <c r="F32" s="170"/>
      <c r="G32" s="170"/>
      <c r="H32" s="170"/>
      <c r="I32" s="170"/>
      <c r="J32" s="170"/>
      <c r="K32" s="170"/>
      <c r="L32" s="170"/>
      <c r="M32" s="170"/>
      <c r="N32" s="170"/>
      <c r="O32" s="171"/>
      <c r="P32" s="203">
        <f>P29-P31</f>
        <v>0.024999999999999994</v>
      </c>
      <c r="Q32" s="203"/>
      <c r="U32" s="148"/>
    </row>
    <row r="33" spans="2:21" s="113" customFormat="1" ht="12.75" thickBot="1">
      <c r="B33" s="146"/>
      <c r="C33" s="170" t="s">
        <v>27</v>
      </c>
      <c r="D33" s="170"/>
      <c r="E33" s="170"/>
      <c r="F33" s="170"/>
      <c r="G33" s="170"/>
      <c r="H33" s="170"/>
      <c r="I33" s="170"/>
      <c r="J33" s="170"/>
      <c r="K33" s="170"/>
      <c r="L33" s="170"/>
      <c r="M33" s="170"/>
      <c r="N33" s="170"/>
      <c r="O33" s="171"/>
      <c r="P33" s="196">
        <f>ROUNDUP(1/P32,0)</f>
        <v>40</v>
      </c>
      <c r="Q33" s="197"/>
      <c r="U33" s="148"/>
    </row>
    <row r="34" spans="2:21" s="113" customFormat="1" ht="12">
      <c r="B34" s="146"/>
      <c r="C34" s="147"/>
      <c r="D34" s="147"/>
      <c r="E34" s="147"/>
      <c r="F34" s="147"/>
      <c r="G34" s="147"/>
      <c r="H34" s="147"/>
      <c r="I34" s="147"/>
      <c r="J34" s="147"/>
      <c r="K34" s="147"/>
      <c r="L34" s="147"/>
      <c r="M34" s="147"/>
      <c r="N34" s="147"/>
      <c r="P34" s="27"/>
      <c r="Q34" s="147"/>
      <c r="U34" s="148"/>
    </row>
    <row r="35" spans="2:21" s="113" customFormat="1" ht="12.75" customHeight="1">
      <c r="B35" s="146"/>
      <c r="C35" s="140" t="s">
        <v>19</v>
      </c>
      <c r="D35" s="149"/>
      <c r="E35" s="149"/>
      <c r="F35" s="149"/>
      <c r="G35" s="149"/>
      <c r="H35" s="149"/>
      <c r="I35" s="149"/>
      <c r="J35" s="149"/>
      <c r="K35" s="149"/>
      <c r="L35" s="149"/>
      <c r="M35" s="149"/>
      <c r="N35" s="149"/>
      <c r="O35" s="149"/>
      <c r="P35" s="145"/>
      <c r="Q35" s="149"/>
      <c r="R35" s="149"/>
      <c r="U35" s="148"/>
    </row>
    <row r="36" spans="2:21" s="113" customFormat="1" ht="12">
      <c r="B36" s="146"/>
      <c r="C36" s="170" t="s">
        <v>54</v>
      </c>
      <c r="D36" s="170"/>
      <c r="E36" s="170"/>
      <c r="F36" s="170"/>
      <c r="G36" s="170"/>
      <c r="H36" s="170"/>
      <c r="I36" s="170"/>
      <c r="J36" s="170"/>
      <c r="K36" s="170"/>
      <c r="L36" s="170"/>
      <c r="M36" s="170"/>
      <c r="N36" s="170"/>
      <c r="O36" s="170"/>
      <c r="P36" s="200">
        <v>0.2</v>
      </c>
      <c r="Q36" s="200"/>
      <c r="S36" s="28"/>
      <c r="U36" s="148"/>
    </row>
    <row r="37" spans="2:21" s="113" customFormat="1" ht="12">
      <c r="B37" s="146"/>
      <c r="C37" s="170" t="s">
        <v>55</v>
      </c>
      <c r="D37" s="170"/>
      <c r="E37" s="170"/>
      <c r="F37" s="170"/>
      <c r="G37" s="170"/>
      <c r="H37" s="170"/>
      <c r="I37" s="170"/>
      <c r="J37" s="170"/>
      <c r="K37" s="170"/>
      <c r="L37" s="170"/>
      <c r="M37" s="170"/>
      <c r="N37" s="170"/>
      <c r="O37" s="170"/>
      <c r="P37" s="209">
        <v>0.7</v>
      </c>
      <c r="Q37" s="209"/>
      <c r="S37" s="150"/>
      <c r="U37" s="148"/>
    </row>
    <row r="38" spans="2:21" s="113" customFormat="1" ht="12">
      <c r="B38" s="146"/>
      <c r="C38" s="170" t="s">
        <v>28</v>
      </c>
      <c r="D38" s="170"/>
      <c r="E38" s="170"/>
      <c r="F38" s="170"/>
      <c r="G38" s="170"/>
      <c r="H38" s="170"/>
      <c r="I38" s="170"/>
      <c r="J38" s="170"/>
      <c r="K38" s="170"/>
      <c r="L38" s="170"/>
      <c r="M38" s="170"/>
      <c r="N38" s="170"/>
      <c r="O38" s="170"/>
      <c r="P38" s="208">
        <f>P37/(1-P36*(1-P37))</f>
        <v>0.7446808510638298</v>
      </c>
      <c r="Q38" s="208"/>
      <c r="S38" s="150"/>
      <c r="U38" s="148"/>
    </row>
    <row r="39" spans="2:21" s="113" customFormat="1" ht="12.75" thickBot="1">
      <c r="B39" s="146"/>
      <c r="C39" s="170" t="s">
        <v>29</v>
      </c>
      <c r="D39" s="170"/>
      <c r="E39" s="170"/>
      <c r="F39" s="170"/>
      <c r="G39" s="170"/>
      <c r="H39" s="170"/>
      <c r="I39" s="170"/>
      <c r="J39" s="170"/>
      <c r="K39" s="170"/>
      <c r="L39" s="170"/>
      <c r="M39" s="170"/>
      <c r="N39" s="170"/>
      <c r="O39" s="170"/>
      <c r="P39" s="208">
        <f>P36*(1-P38)</f>
        <v>0.051063829787234054</v>
      </c>
      <c r="Q39" s="208"/>
      <c r="S39" s="150"/>
      <c r="U39" s="148"/>
    </row>
    <row r="40" spans="2:21" s="113" customFormat="1" ht="12.75" thickBot="1">
      <c r="B40" s="146"/>
      <c r="C40" s="170" t="s">
        <v>30</v>
      </c>
      <c r="D40" s="170"/>
      <c r="E40" s="170"/>
      <c r="F40" s="170"/>
      <c r="G40" s="170"/>
      <c r="H40" s="170"/>
      <c r="I40" s="170"/>
      <c r="J40" s="170"/>
      <c r="K40" s="170"/>
      <c r="L40" s="170"/>
      <c r="M40" s="170"/>
      <c r="N40" s="170"/>
      <c r="O40" s="170"/>
      <c r="P40" s="205">
        <f>ROUNDUP((1-P36*(1-P37))/((1-P36)*P36*(1-P37)),0)</f>
        <v>20</v>
      </c>
      <c r="Q40" s="206"/>
      <c r="S40" s="151"/>
      <c r="U40" s="148"/>
    </row>
    <row r="41" spans="21:40" s="28" customFormat="1" ht="13.5" customHeight="1">
      <c r="U41" s="99"/>
      <c r="AM41" s="152"/>
      <c r="AN41" s="152"/>
    </row>
    <row r="42" spans="8:40" s="28" customFormat="1" ht="13.5" customHeight="1">
      <c r="H42" s="153" t="s">
        <v>41</v>
      </c>
      <c r="U42" s="99"/>
      <c r="AM42" s="152"/>
      <c r="AN42" s="152"/>
    </row>
    <row r="43" spans="9:40" s="28" customFormat="1" ht="13.5" customHeight="1">
      <c r="I43" s="154"/>
      <c r="J43" s="154"/>
      <c r="K43" s="154"/>
      <c r="M43" s="155"/>
      <c r="N43" s="207" t="s">
        <v>42</v>
      </c>
      <c r="O43" s="157" t="s">
        <v>43</v>
      </c>
      <c r="P43" s="157"/>
      <c r="Q43" s="155"/>
      <c r="R43" s="155"/>
      <c r="U43" s="99"/>
      <c r="AM43" s="152"/>
      <c r="AN43" s="152"/>
    </row>
    <row r="44" spans="8:40" s="28" customFormat="1" ht="13.5" customHeight="1">
      <c r="H44" s="154"/>
      <c r="I44" s="154"/>
      <c r="J44" s="154"/>
      <c r="K44" s="154"/>
      <c r="M44" s="155"/>
      <c r="N44" s="207"/>
      <c r="O44" s="158" t="s">
        <v>20</v>
      </c>
      <c r="P44" s="158"/>
      <c r="Q44" s="155"/>
      <c r="R44" s="155"/>
      <c r="U44" s="99"/>
      <c r="V44" s="27"/>
      <c r="AM44" s="152"/>
      <c r="AN44" s="152"/>
    </row>
    <row r="45" spans="3:40" s="28" customFormat="1" ht="13.5" customHeight="1">
      <c r="C45" s="113"/>
      <c r="H45" s="154"/>
      <c r="I45" s="154"/>
      <c r="J45" s="154"/>
      <c r="K45" s="154"/>
      <c r="M45" s="155"/>
      <c r="N45" s="156"/>
      <c r="O45" s="158"/>
      <c r="P45" s="158"/>
      <c r="Q45" s="155"/>
      <c r="R45" s="155"/>
      <c r="U45" s="99"/>
      <c r="AM45" s="152"/>
      <c r="AN45" s="152"/>
    </row>
    <row r="46" spans="8:40" s="28" customFormat="1" ht="13.5" customHeight="1">
      <c r="H46" s="154"/>
      <c r="I46" s="154"/>
      <c r="J46" s="154"/>
      <c r="K46" s="154"/>
      <c r="M46" s="155"/>
      <c r="N46" s="156"/>
      <c r="O46" s="158"/>
      <c r="P46" s="158"/>
      <c r="Q46" s="155"/>
      <c r="R46" s="155"/>
      <c r="U46" s="99"/>
      <c r="AM46" s="152"/>
      <c r="AN46" s="152"/>
    </row>
    <row r="47" spans="8:40" s="28" customFormat="1" ht="13.5" customHeight="1">
      <c r="H47" s="154"/>
      <c r="I47" s="154"/>
      <c r="J47" s="154"/>
      <c r="K47" s="154"/>
      <c r="M47" s="155"/>
      <c r="N47" s="156"/>
      <c r="O47" s="158"/>
      <c r="P47" s="158"/>
      <c r="Q47" s="155"/>
      <c r="R47" s="155"/>
      <c r="U47" s="99"/>
      <c r="AM47" s="152"/>
      <c r="AN47" s="152"/>
    </row>
    <row r="48" spans="8:40" s="28" customFormat="1" ht="13.5" customHeight="1">
      <c r="H48" s="154"/>
      <c r="I48" s="154"/>
      <c r="J48" s="154"/>
      <c r="K48" s="154"/>
      <c r="M48" s="155"/>
      <c r="N48" s="156"/>
      <c r="O48" s="158"/>
      <c r="P48" s="158"/>
      <c r="Q48" s="155"/>
      <c r="R48" s="155"/>
      <c r="U48" s="99"/>
      <c r="AM48" s="152"/>
      <c r="AN48" s="152"/>
    </row>
    <row r="49" spans="2:40" s="155" customFormat="1" ht="13.5" customHeight="1">
      <c r="B49" s="159" t="s">
        <v>44</v>
      </c>
      <c r="C49" s="159"/>
      <c r="D49" s="159"/>
      <c r="E49" s="159"/>
      <c r="F49" s="159"/>
      <c r="G49" s="159"/>
      <c r="H49" s="160"/>
      <c r="I49" s="160"/>
      <c r="J49" s="160"/>
      <c r="K49" s="160"/>
      <c r="L49" s="159"/>
      <c r="M49" s="159"/>
      <c r="N49" s="161"/>
      <c r="O49" s="162"/>
      <c r="P49" s="162"/>
      <c r="Q49" s="159"/>
      <c r="R49" s="159"/>
      <c r="S49" s="159"/>
      <c r="T49" s="159"/>
      <c r="U49" s="163"/>
      <c r="V49" s="159"/>
      <c r="AM49" s="164"/>
      <c r="AN49" s="164"/>
    </row>
    <row r="50" spans="2:40" s="155" customFormat="1" ht="13.5" customHeight="1">
      <c r="B50" s="159">
        <v>1</v>
      </c>
      <c r="C50" s="159" t="s">
        <v>47</v>
      </c>
      <c r="D50" s="159"/>
      <c r="E50" s="159"/>
      <c r="F50" s="159"/>
      <c r="G50" s="159"/>
      <c r="H50" s="160"/>
      <c r="I50" s="160"/>
      <c r="J50" s="160"/>
      <c r="K50" s="160"/>
      <c r="L50" s="159"/>
      <c r="M50" s="159"/>
      <c r="N50" s="161"/>
      <c r="O50" s="162"/>
      <c r="P50" s="162"/>
      <c r="Q50" s="159"/>
      <c r="R50" s="159"/>
      <c r="S50" s="159"/>
      <c r="T50" s="159"/>
      <c r="U50" s="163"/>
      <c r="V50" s="159"/>
      <c r="AM50" s="164"/>
      <c r="AN50" s="164"/>
    </row>
    <row r="51" spans="2:40" s="155" customFormat="1" ht="13.5" customHeight="1">
      <c r="B51" s="159">
        <v>2</v>
      </c>
      <c r="C51" s="159" t="s">
        <v>48</v>
      </c>
      <c r="D51" s="159"/>
      <c r="E51" s="159"/>
      <c r="F51" s="159"/>
      <c r="G51" s="159"/>
      <c r="H51" s="160"/>
      <c r="I51" s="160"/>
      <c r="J51" s="160"/>
      <c r="K51" s="160"/>
      <c r="L51" s="159"/>
      <c r="M51" s="159"/>
      <c r="N51" s="161"/>
      <c r="O51" s="162"/>
      <c r="P51" s="162"/>
      <c r="Q51" s="159"/>
      <c r="R51" s="159"/>
      <c r="S51" s="159"/>
      <c r="T51" s="159"/>
      <c r="U51" s="163"/>
      <c r="V51" s="159"/>
      <c r="AM51" s="164"/>
      <c r="AN51" s="164"/>
    </row>
    <row r="52" spans="2:40" s="155" customFormat="1" ht="13.5" customHeight="1">
      <c r="B52" s="159">
        <v>3</v>
      </c>
      <c r="C52" s="159" t="s">
        <v>45</v>
      </c>
      <c r="D52" s="159"/>
      <c r="E52" s="159"/>
      <c r="F52" s="159"/>
      <c r="G52" s="159"/>
      <c r="H52" s="160"/>
      <c r="I52" s="160"/>
      <c r="J52" s="160"/>
      <c r="K52" s="160"/>
      <c r="L52" s="159"/>
      <c r="M52" s="159"/>
      <c r="N52" s="161"/>
      <c r="O52" s="162"/>
      <c r="P52" s="162"/>
      <c r="Q52" s="159"/>
      <c r="R52" s="159"/>
      <c r="S52" s="159"/>
      <c r="T52" s="159"/>
      <c r="U52" s="163"/>
      <c r="V52" s="159"/>
      <c r="AM52" s="164"/>
      <c r="AN52" s="164"/>
    </row>
    <row r="53" spans="2:40" s="155" customFormat="1" ht="13.5" customHeight="1">
      <c r="B53" s="159">
        <v>4</v>
      </c>
      <c r="C53" s="159" t="s">
        <v>46</v>
      </c>
      <c r="D53" s="159"/>
      <c r="E53" s="159"/>
      <c r="F53" s="159"/>
      <c r="G53" s="159"/>
      <c r="H53" s="160"/>
      <c r="I53" s="160"/>
      <c r="J53" s="160"/>
      <c r="K53" s="160"/>
      <c r="L53" s="159"/>
      <c r="M53" s="159"/>
      <c r="N53" s="161"/>
      <c r="O53" s="162"/>
      <c r="P53" s="162"/>
      <c r="Q53" s="159"/>
      <c r="R53" s="159"/>
      <c r="S53" s="159"/>
      <c r="T53" s="159"/>
      <c r="U53" s="163"/>
      <c r="V53" s="159"/>
      <c r="AM53" s="164"/>
      <c r="AN53" s="164"/>
    </row>
    <row r="54" spans="8:40" s="155" customFormat="1" ht="13.5" customHeight="1">
      <c r="H54" s="153"/>
      <c r="I54" s="153"/>
      <c r="J54" s="153"/>
      <c r="K54" s="153"/>
      <c r="N54" s="156"/>
      <c r="O54" s="158"/>
      <c r="P54" s="158"/>
      <c r="U54" s="165"/>
      <c r="AM54" s="164"/>
      <c r="AN54" s="164"/>
    </row>
    <row r="55" spans="8:40" s="155" customFormat="1" ht="13.5" customHeight="1">
      <c r="H55" s="153"/>
      <c r="I55" s="153"/>
      <c r="J55" s="153"/>
      <c r="K55" s="153"/>
      <c r="N55" s="156"/>
      <c r="O55" s="158"/>
      <c r="P55" s="158"/>
      <c r="U55" s="165"/>
      <c r="AM55" s="164"/>
      <c r="AN55" s="164"/>
    </row>
    <row r="56" spans="8:40" s="155" customFormat="1" ht="13.5" customHeight="1">
      <c r="H56" s="153"/>
      <c r="I56" s="153"/>
      <c r="J56" s="153"/>
      <c r="K56" s="153"/>
      <c r="N56" s="156"/>
      <c r="O56" s="158"/>
      <c r="P56" s="158"/>
      <c r="U56" s="165"/>
      <c r="AM56" s="164"/>
      <c r="AN56" s="164"/>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sheetData>
  <sheetProtection password="B3C1" sheet="1" formatCells="0" formatColumns="0" formatRows="0" insertHyperlinks="0" sort="0" autoFilter="0" pivotTables="0"/>
  <mergeCells count="44">
    <mergeCell ref="P37:Q37"/>
    <mergeCell ref="Q2:R2"/>
    <mergeCell ref="J18:M18"/>
    <mergeCell ref="H23:I23"/>
    <mergeCell ref="J19:K19"/>
    <mergeCell ref="L19:M19"/>
    <mergeCell ref="J20:K20"/>
    <mergeCell ref="L20:M20"/>
    <mergeCell ref="J21:K21"/>
    <mergeCell ref="J22:K22"/>
    <mergeCell ref="P40:Q40"/>
    <mergeCell ref="N43:N44"/>
    <mergeCell ref="P38:Q38"/>
    <mergeCell ref="P39:Q39"/>
    <mergeCell ref="P36:Q36"/>
    <mergeCell ref="C23:F23"/>
    <mergeCell ref="D16:F16"/>
    <mergeCell ref="P29:Q29"/>
    <mergeCell ref="P30:Q30"/>
    <mergeCell ref="P31:Q31"/>
    <mergeCell ref="P32:Q32"/>
    <mergeCell ref="J23:K23"/>
    <mergeCell ref="L23:M23"/>
    <mergeCell ref="L22:M22"/>
    <mergeCell ref="D13:E13"/>
    <mergeCell ref="P33:Q33"/>
    <mergeCell ref="H20:I20"/>
    <mergeCell ref="H21:I21"/>
    <mergeCell ref="H22:I22"/>
    <mergeCell ref="H9:I10"/>
    <mergeCell ref="L21:M21"/>
    <mergeCell ref="H19:I19"/>
    <mergeCell ref="J9:J10"/>
    <mergeCell ref="H13:I13"/>
    <mergeCell ref="B3:M3"/>
    <mergeCell ref="G6:I6"/>
    <mergeCell ref="H11:I11"/>
    <mergeCell ref="D15:F15"/>
    <mergeCell ref="C7:C8"/>
    <mergeCell ref="E7:F8"/>
    <mergeCell ref="H7:I8"/>
    <mergeCell ref="J7:J8"/>
    <mergeCell ref="C9:C10"/>
    <mergeCell ref="E9:F10"/>
  </mergeCells>
  <printOptions horizontalCentered="1"/>
  <pageMargins left="0.7874015748031497" right="0.7874015748031497" top="0.6692913385826772" bottom="0.7874015748031497" header="0.2755905511811024" footer="0.5118110236220472"/>
  <pageSetup orientation="portrait" paperSize="9" r:id="rId2"/>
  <headerFooter alignWithMargins="0">
    <oddHeader>&amp;R&amp;9Tx_dichotomous_aihara_ver..20110118</oddHeader>
  </headerFooter>
  <drawing r:id="rId1"/>
</worksheet>
</file>

<file path=xl/worksheets/sheet2.xml><?xml version="1.0" encoding="utf-8"?>
<worksheet xmlns="http://schemas.openxmlformats.org/spreadsheetml/2006/main" xmlns:r="http://schemas.openxmlformats.org/officeDocument/2006/relationships">
  <sheetPr codeName="Sheet1"/>
  <dimension ref="A1:R30"/>
  <sheetViews>
    <sheetView showGridLines="0" workbookViewId="0" topLeftCell="A1">
      <selection activeCell="T18" sqref="T18"/>
    </sheetView>
  </sheetViews>
  <sheetFormatPr defaultColWidth="9.00390625" defaultRowHeight="14.25"/>
  <cols>
    <col min="1" max="1" width="1.25" style="1" customWidth="1"/>
    <col min="2" max="2" width="1.75390625" style="1" customWidth="1"/>
    <col min="3" max="3" width="11.50390625" style="1" customWidth="1"/>
    <col min="4" max="4" width="2.25390625" style="1" customWidth="1"/>
    <col min="5" max="5" width="4.375" style="1" customWidth="1"/>
    <col min="6" max="6" width="3.50390625" style="1" customWidth="1"/>
    <col min="7" max="7" width="2.625" style="1" customWidth="1"/>
    <col min="8" max="8" width="3.625" style="1" customWidth="1"/>
    <col min="9" max="9" width="2.625" style="1" customWidth="1"/>
    <col min="10" max="10" width="3.75390625" style="1" customWidth="1"/>
    <col min="11" max="11" width="2.875" style="1" customWidth="1"/>
    <col min="12" max="12" width="4.625" style="1" customWidth="1"/>
    <col min="13" max="13" width="3.00390625" style="1" customWidth="1"/>
    <col min="14" max="14" width="8.875" style="1" customWidth="1"/>
    <col min="15" max="15" width="6.375" style="1" customWidth="1"/>
    <col min="16" max="16" width="5.375" style="0" customWidth="1"/>
    <col min="17" max="17" width="8.50390625" style="0" customWidth="1"/>
    <col min="18" max="18" width="3.00390625" style="0" customWidth="1"/>
  </cols>
  <sheetData>
    <row r="1" spans="1:17" ht="27" customHeight="1">
      <c r="A1" s="214" t="s">
        <v>67</v>
      </c>
      <c r="B1" s="214"/>
      <c r="C1" s="214"/>
      <c r="D1" s="214"/>
      <c r="E1" s="214"/>
      <c r="F1" s="214"/>
      <c r="G1" s="214"/>
      <c r="H1" s="214"/>
      <c r="I1" s="214"/>
      <c r="J1" s="214"/>
      <c r="K1" s="214"/>
      <c r="L1" s="214"/>
      <c r="M1" s="214"/>
      <c r="N1" s="214"/>
      <c r="O1" s="214"/>
      <c r="P1" s="214"/>
      <c r="Q1" s="214"/>
    </row>
    <row r="2" spans="14:17" ht="12.75" customHeight="1">
      <c r="N2" s="4"/>
      <c r="O2" s="69" t="s">
        <v>60</v>
      </c>
      <c r="P2" s="65"/>
      <c r="Q2" s="37"/>
    </row>
    <row r="3" spans="1:15" s="67" customFormat="1" ht="17.25" customHeight="1">
      <c r="A3" s="8"/>
      <c r="B3" s="217" t="s">
        <v>57</v>
      </c>
      <c r="C3" s="217"/>
      <c r="D3" s="217"/>
      <c r="E3" s="217"/>
      <c r="F3" s="217"/>
      <c r="G3" s="217"/>
      <c r="H3" s="217"/>
      <c r="I3" s="217"/>
      <c r="J3" s="217"/>
      <c r="K3" s="217"/>
      <c r="L3" s="217"/>
      <c r="M3" s="217"/>
      <c r="N3" s="3"/>
      <c r="O3" s="36"/>
    </row>
    <row r="4" spans="1:15" s="67" customFormat="1" ht="6.75" customHeight="1">
      <c r="A4" s="8"/>
      <c r="B4" s="217"/>
      <c r="C4" s="217"/>
      <c r="D4" s="217"/>
      <c r="E4" s="217"/>
      <c r="F4" s="217"/>
      <c r="G4" s="217"/>
      <c r="H4" s="217"/>
      <c r="I4" s="217"/>
      <c r="J4" s="217"/>
      <c r="K4" s="217"/>
      <c r="L4" s="217"/>
      <c r="M4" s="217"/>
      <c r="N4" s="3"/>
      <c r="O4" s="36"/>
    </row>
    <row r="5" spans="1:17" s="67" customFormat="1" ht="50.25" customHeight="1">
      <c r="A5" s="8"/>
      <c r="B5" s="68"/>
      <c r="C5" s="218" t="s">
        <v>61</v>
      </c>
      <c r="D5" s="218"/>
      <c r="E5" s="218"/>
      <c r="F5" s="218"/>
      <c r="G5" s="218"/>
      <c r="H5" s="218"/>
      <c r="I5" s="218"/>
      <c r="J5" s="218"/>
      <c r="K5" s="218"/>
      <c r="L5" s="218"/>
      <c r="M5" s="218"/>
      <c r="N5" s="218"/>
      <c r="O5" s="218"/>
      <c r="P5" s="218"/>
      <c r="Q5" s="218"/>
    </row>
    <row r="6" spans="1:17" s="67" customFormat="1" ht="13.5" customHeight="1">
      <c r="A6" s="8"/>
      <c r="B6" s="68"/>
      <c r="C6" s="72" t="s">
        <v>63</v>
      </c>
      <c r="D6" s="71"/>
      <c r="E6" s="71"/>
      <c r="F6" s="71"/>
      <c r="G6" s="71"/>
      <c r="H6" s="71"/>
      <c r="I6" s="71"/>
      <c r="J6" s="71"/>
      <c r="K6" s="71"/>
      <c r="L6" s="71"/>
      <c r="M6" s="71"/>
      <c r="N6" s="72"/>
      <c r="O6" s="73"/>
      <c r="P6" s="74"/>
      <c r="Q6" s="74"/>
    </row>
    <row r="7" spans="1:17" s="67" customFormat="1" ht="13.5" customHeight="1">
      <c r="A7" s="8"/>
      <c r="B7" s="68"/>
      <c r="C7" s="70" t="s">
        <v>64</v>
      </c>
      <c r="D7" s="71"/>
      <c r="E7" s="71"/>
      <c r="F7" s="71"/>
      <c r="G7" s="71"/>
      <c r="H7" s="71"/>
      <c r="I7" s="71"/>
      <c r="J7" s="71"/>
      <c r="K7" s="71"/>
      <c r="L7" s="71"/>
      <c r="M7" s="71"/>
      <c r="N7" s="72"/>
      <c r="O7" s="73"/>
      <c r="P7" s="74"/>
      <c r="Q7" s="74"/>
    </row>
    <row r="8" spans="1:17" s="67" customFormat="1" ht="13.5" customHeight="1">
      <c r="A8" s="8"/>
      <c r="B8" s="68"/>
      <c r="C8" s="70"/>
      <c r="D8" s="71"/>
      <c r="E8" s="71"/>
      <c r="F8" s="71"/>
      <c r="G8" s="71"/>
      <c r="H8" s="71"/>
      <c r="I8" s="71"/>
      <c r="J8" s="71"/>
      <c r="K8" s="71"/>
      <c r="L8" s="71"/>
      <c r="M8" s="71"/>
      <c r="N8" s="72"/>
      <c r="O8" s="73"/>
      <c r="P8" s="74"/>
      <c r="Q8" s="74"/>
    </row>
    <row r="9" spans="1:15" ht="14.25" customHeight="1" thickBot="1">
      <c r="A9" s="3"/>
      <c r="B9" s="5"/>
      <c r="C9" s="13"/>
      <c r="D9" s="13"/>
      <c r="E9" s="13"/>
      <c r="F9" s="13"/>
      <c r="G9" s="13"/>
      <c r="H9" s="13"/>
      <c r="I9" s="13"/>
      <c r="J9" s="13"/>
      <c r="K9" s="13"/>
      <c r="L9" s="13"/>
      <c r="M9" s="13"/>
      <c r="N9" s="13"/>
      <c r="O9" s="13"/>
    </row>
    <row r="10" spans="1:18" ht="15" thickBot="1">
      <c r="A10" s="3"/>
      <c r="B10" s="3"/>
      <c r="C10" s="3"/>
      <c r="D10" s="215" t="s">
        <v>8</v>
      </c>
      <c r="E10" s="216"/>
      <c r="F10" s="215" t="s">
        <v>31</v>
      </c>
      <c r="G10" s="216"/>
      <c r="H10" s="215" t="s">
        <v>32</v>
      </c>
      <c r="I10" s="216"/>
      <c r="J10" s="215" t="s">
        <v>10</v>
      </c>
      <c r="K10" s="216"/>
      <c r="L10" s="215" t="s">
        <v>9</v>
      </c>
      <c r="M10" s="216"/>
      <c r="N10" s="20" t="s">
        <v>33</v>
      </c>
      <c r="O10" s="3"/>
      <c r="R10" s="66"/>
    </row>
    <row r="11" spans="1:15" ht="16.5" customHeight="1" thickBot="1">
      <c r="A11" s="3"/>
      <c r="B11" s="3"/>
      <c r="C11" s="19" t="s">
        <v>3</v>
      </c>
      <c r="D11" s="236">
        <v>10</v>
      </c>
      <c r="E11" s="237"/>
      <c r="F11" s="227">
        <v>7</v>
      </c>
      <c r="G11" s="237"/>
      <c r="H11" s="227">
        <v>2.38</v>
      </c>
      <c r="I11" s="228"/>
      <c r="J11" s="229">
        <f>F11-F12</f>
        <v>0.5</v>
      </c>
      <c r="K11" s="230"/>
      <c r="L11" s="225">
        <f>AVERAGE(H11:H12)</f>
        <v>2.295</v>
      </c>
      <c r="M11" s="226"/>
      <c r="N11" s="21">
        <f>L11*SQRT((1/D11)+(1/D12))</f>
        <v>1.0263552016724033</v>
      </c>
      <c r="O11" s="3"/>
    </row>
    <row r="12" spans="1:15" ht="15.75" customHeight="1" thickBot="1">
      <c r="A12" s="3"/>
      <c r="B12" s="3"/>
      <c r="C12" s="19" t="s">
        <v>4</v>
      </c>
      <c r="D12" s="231">
        <v>10</v>
      </c>
      <c r="E12" s="232"/>
      <c r="F12" s="233">
        <v>6.5</v>
      </c>
      <c r="G12" s="234"/>
      <c r="H12" s="232">
        <v>2.21</v>
      </c>
      <c r="I12" s="235"/>
      <c r="J12" s="12"/>
      <c r="K12" s="3"/>
      <c r="L12" s="12"/>
      <c r="M12" s="3"/>
      <c r="N12" s="3"/>
      <c r="O12" s="11"/>
    </row>
    <row r="13" spans="1:15" ht="5.25" customHeight="1">
      <c r="A13" s="2"/>
      <c r="B13" s="2"/>
      <c r="C13" s="14"/>
      <c r="D13" s="14"/>
      <c r="E13" s="14"/>
      <c r="F13" s="2"/>
      <c r="G13" s="2"/>
      <c r="H13" s="2"/>
      <c r="I13" s="2"/>
      <c r="J13" s="2"/>
      <c r="K13" s="2"/>
      <c r="L13" s="2"/>
      <c r="M13" s="2"/>
      <c r="N13" s="2"/>
      <c r="O13" s="22"/>
    </row>
    <row r="14" spans="1:15" ht="15" thickBot="1">
      <c r="A14" s="2"/>
      <c r="B14" s="2"/>
      <c r="C14" s="2"/>
      <c r="D14" s="2"/>
      <c r="E14" s="2"/>
      <c r="F14" s="2"/>
      <c r="G14" s="24"/>
      <c r="H14" s="2"/>
      <c r="I14" s="2"/>
      <c r="J14" s="224" t="s">
        <v>5</v>
      </c>
      <c r="K14" s="224"/>
      <c r="L14" s="224"/>
      <c r="M14" s="224"/>
      <c r="N14" s="2"/>
      <c r="O14" s="25"/>
    </row>
    <row r="15" spans="1:15" ht="29.25" customHeight="1" thickBot="1">
      <c r="A15" s="2"/>
      <c r="B15" s="2"/>
      <c r="C15" s="219" t="s">
        <v>39</v>
      </c>
      <c r="D15" s="220"/>
      <c r="E15" s="220"/>
      <c r="F15" s="220"/>
      <c r="G15" s="34"/>
      <c r="H15" s="221">
        <f>(F11-F12)/L11</f>
        <v>0.2178649237472767</v>
      </c>
      <c r="I15" s="222"/>
      <c r="J15" s="223">
        <f>H15-CONFIDENCE(0.05,SQRT(((D11-1)*H11^2+(D12-1)*H12^2)/(D11+D12-2))*SQRT((D11+D12-2)/(D11+D12)),(D11+D12))</f>
        <v>-0.7369840896192708</v>
      </c>
      <c r="K15" s="223"/>
      <c r="L15" s="223">
        <f>H15+CONFIDENCE(0.05,SQRT(((D11-1)*H11^2+(D12-1)*H12^2)/(D11+D12-2))*SQRT((D11+D12-2)/(D11+D12)),(D11+D12))</f>
        <v>1.1727139371138242</v>
      </c>
      <c r="M15" s="223"/>
      <c r="N15" s="3"/>
      <c r="O15" s="2"/>
    </row>
    <row r="16" spans="1:15" s="67" customFormat="1" ht="29.25" customHeight="1">
      <c r="A16" s="2"/>
      <c r="B16" s="2"/>
      <c r="C16" s="76"/>
      <c r="D16" s="76"/>
      <c r="E16" s="76"/>
      <c r="F16" s="76"/>
      <c r="G16" s="3"/>
      <c r="H16" s="77"/>
      <c r="I16" s="77"/>
      <c r="J16" s="78"/>
      <c r="K16" s="78"/>
      <c r="L16" s="78"/>
      <c r="M16" s="78"/>
      <c r="N16" s="3"/>
      <c r="O16" s="2"/>
    </row>
    <row r="17" spans="1:15" ht="14.25">
      <c r="A17" s="2"/>
      <c r="B17" s="2"/>
      <c r="C17" s="16"/>
      <c r="D17" s="16"/>
      <c r="E17" s="16"/>
      <c r="F17" s="16"/>
      <c r="G17" s="26"/>
      <c r="H17" s="26"/>
      <c r="I17" s="26"/>
      <c r="J17" s="26"/>
      <c r="K17" s="26"/>
      <c r="L17" s="26"/>
      <c r="M17" s="2"/>
      <c r="N17" s="2"/>
      <c r="O17" s="23"/>
    </row>
    <row r="18" spans="1:15" ht="14.25">
      <c r="A18" s="3"/>
      <c r="B18" s="3"/>
      <c r="C18" s="17" t="s">
        <v>18</v>
      </c>
      <c r="D18" s="15"/>
      <c r="E18" s="15"/>
      <c r="F18" s="15"/>
      <c r="G18" s="15"/>
      <c r="H18" s="15"/>
      <c r="I18" s="15"/>
      <c r="J18" s="3"/>
      <c r="K18" s="3"/>
      <c r="L18" s="3"/>
      <c r="M18" s="3"/>
      <c r="N18" s="3"/>
      <c r="O18" s="3"/>
    </row>
    <row r="19" spans="1:15" ht="6" customHeight="1">
      <c r="A19" s="3"/>
      <c r="B19" s="3"/>
      <c r="C19" s="18"/>
      <c r="D19" s="9"/>
      <c r="E19" s="9"/>
      <c r="F19" s="9"/>
      <c r="G19" s="9"/>
      <c r="H19" s="9"/>
      <c r="I19" s="9"/>
      <c r="J19" s="3"/>
      <c r="K19" s="3"/>
      <c r="L19" s="3"/>
      <c r="M19" s="3"/>
      <c r="N19" s="3"/>
      <c r="O19" s="3"/>
    </row>
    <row r="20" spans="1:15" ht="14.25">
      <c r="A20" s="3"/>
      <c r="B20" s="3"/>
      <c r="C20" s="75" t="s">
        <v>51</v>
      </c>
      <c r="D20" s="5"/>
      <c r="E20" s="5"/>
      <c r="F20" s="5"/>
      <c r="G20" s="5"/>
      <c r="H20" s="5"/>
      <c r="I20" s="5"/>
      <c r="J20" s="3"/>
      <c r="K20" s="3"/>
      <c r="L20" s="3"/>
      <c r="M20" s="3"/>
      <c r="N20" s="3"/>
      <c r="O20" s="3"/>
    </row>
    <row r="21" spans="1:15" ht="14.25">
      <c r="A21" s="3"/>
      <c r="B21" s="3"/>
      <c r="C21" s="3" t="s">
        <v>65</v>
      </c>
      <c r="D21" s="5"/>
      <c r="E21" s="5"/>
      <c r="F21" s="5"/>
      <c r="G21" s="5"/>
      <c r="H21" s="5"/>
      <c r="I21" s="5"/>
      <c r="J21" s="3"/>
      <c r="K21" s="3"/>
      <c r="L21" s="3"/>
      <c r="M21" s="3"/>
      <c r="N21" s="3"/>
      <c r="O21" s="3"/>
    </row>
    <row r="22" spans="1:15" ht="14.25">
      <c r="A22" s="3"/>
      <c r="B22" s="3"/>
      <c r="C22" s="2"/>
      <c r="D22" s="5"/>
      <c r="E22" s="5"/>
      <c r="F22" s="5"/>
      <c r="G22" s="5"/>
      <c r="H22" s="79" t="s">
        <v>58</v>
      </c>
      <c r="I22" s="5"/>
      <c r="J22" s="3"/>
      <c r="K22" s="3"/>
      <c r="L22" s="3"/>
      <c r="M22" s="3"/>
      <c r="N22" s="3"/>
      <c r="O22" s="3"/>
    </row>
    <row r="23" spans="1:15" ht="14.25">
      <c r="A23" s="3"/>
      <c r="B23" s="3"/>
      <c r="C23" s="38" t="s">
        <v>40</v>
      </c>
      <c r="D23" s="39" t="s">
        <v>6</v>
      </c>
      <c r="E23" s="40"/>
      <c r="F23" s="41"/>
      <c r="G23" s="40"/>
      <c r="H23" s="42"/>
      <c r="I23" s="43"/>
      <c r="J23" s="44" t="s">
        <v>34</v>
      </c>
      <c r="K23" s="44" t="s">
        <v>35</v>
      </c>
      <c r="L23" s="45" t="s">
        <v>36</v>
      </c>
      <c r="M23" s="46"/>
      <c r="N23" s="47" t="s">
        <v>37</v>
      </c>
      <c r="O23" s="3"/>
    </row>
    <row r="24" spans="1:15" ht="14.25">
      <c r="A24" s="3"/>
      <c r="B24" s="3"/>
      <c r="C24" s="48">
        <v>0.43</v>
      </c>
      <c r="D24" s="49"/>
      <c r="E24" s="50">
        <v>0.2</v>
      </c>
      <c r="F24" s="49"/>
      <c r="G24" s="49"/>
      <c r="H24" s="51"/>
      <c r="I24" s="52"/>
      <c r="J24" s="53">
        <f>-NORMSINV(E24)</f>
        <v>0.8416212335729143</v>
      </c>
      <c r="K24" s="53">
        <f>C24-J24</f>
        <v>-0.4116212335729143</v>
      </c>
      <c r="L24" s="54">
        <f>1-NORMSDIST(-K24)</f>
        <v>0.34030853287373086</v>
      </c>
      <c r="M24" s="55"/>
      <c r="N24" s="56">
        <f>1/(L24-E24)</f>
        <v>7.127150284579907</v>
      </c>
      <c r="O24" s="3"/>
    </row>
    <row r="25" spans="1:15" ht="14.25">
      <c r="A25" s="3"/>
      <c r="B25" s="3"/>
      <c r="C25" s="27"/>
      <c r="D25" s="28"/>
      <c r="E25" s="28"/>
      <c r="F25" s="28"/>
      <c r="G25" s="28"/>
      <c r="H25" s="29"/>
      <c r="I25" s="11"/>
      <c r="J25" s="30"/>
      <c r="K25" s="30"/>
      <c r="L25" s="31"/>
      <c r="M25" s="10"/>
      <c r="N25" s="7"/>
      <c r="O25" s="3"/>
    </row>
    <row r="26" spans="1:15" ht="14.25">
      <c r="A26" s="3"/>
      <c r="B26" s="3"/>
      <c r="C26" s="38" t="s">
        <v>40</v>
      </c>
      <c r="D26" s="57" t="s">
        <v>7</v>
      </c>
      <c r="E26" s="40"/>
      <c r="F26" s="41"/>
      <c r="G26" s="40"/>
      <c r="H26" s="43"/>
      <c r="I26" s="58"/>
      <c r="J26" s="44" t="s">
        <v>35</v>
      </c>
      <c r="K26" s="44" t="s">
        <v>34</v>
      </c>
      <c r="L26" s="59" t="s">
        <v>38</v>
      </c>
      <c r="M26" s="46"/>
      <c r="N26" s="60" t="s">
        <v>37</v>
      </c>
      <c r="O26" s="3"/>
    </row>
    <row r="27" spans="1:15" ht="14.25">
      <c r="A27" s="3"/>
      <c r="B27" s="3"/>
      <c r="C27" s="48">
        <v>0.9</v>
      </c>
      <c r="D27" s="50"/>
      <c r="E27" s="50">
        <v>0.5</v>
      </c>
      <c r="F27" s="49"/>
      <c r="G27" s="49"/>
      <c r="H27" s="51"/>
      <c r="I27" s="61"/>
      <c r="J27" s="53">
        <f>NORMSINV(E27)</f>
        <v>-1.392137635291833E-16</v>
      </c>
      <c r="K27" s="53">
        <f>C27-J27</f>
        <v>0.9000000000000001</v>
      </c>
      <c r="L27" s="62">
        <f>NORMSDIST(-K27)</f>
        <v>0.18406012534675953</v>
      </c>
      <c r="M27" s="55"/>
      <c r="N27" s="63">
        <f>1/(E27-L27)</f>
        <v>3.165159197133787</v>
      </c>
      <c r="O27" s="3"/>
    </row>
    <row r="28" spans="1:15" ht="14.25">
      <c r="A28" s="3"/>
      <c r="B28" s="3"/>
      <c r="C28" s="3"/>
      <c r="D28" s="3"/>
      <c r="E28" s="3"/>
      <c r="F28" s="3"/>
      <c r="G28" s="3"/>
      <c r="H28" s="11"/>
      <c r="I28" s="11"/>
      <c r="J28" s="10"/>
      <c r="K28" s="10"/>
      <c r="L28" s="10"/>
      <c r="M28" s="10"/>
      <c r="N28" s="6"/>
      <c r="O28" s="3"/>
    </row>
    <row r="29" spans="1:17" ht="14.25">
      <c r="A29" s="2"/>
      <c r="B29" s="2" t="s">
        <v>62</v>
      </c>
      <c r="D29" s="2"/>
      <c r="E29" s="2"/>
      <c r="F29" s="2"/>
      <c r="G29" s="2"/>
      <c r="H29" s="33"/>
      <c r="I29" s="33"/>
      <c r="J29" s="33"/>
      <c r="K29" s="33"/>
      <c r="L29" s="2"/>
      <c r="M29" s="2"/>
      <c r="N29" s="32"/>
      <c r="O29" s="33"/>
      <c r="P29" s="64"/>
      <c r="Q29" s="64"/>
    </row>
    <row r="30" spans="1:15" ht="14.25">
      <c r="A30" s="35"/>
      <c r="B30" s="35"/>
      <c r="C30" s="35"/>
      <c r="D30" s="35"/>
      <c r="E30" s="35"/>
      <c r="F30" s="35"/>
      <c r="G30" s="35"/>
      <c r="H30" s="35"/>
      <c r="I30" s="35"/>
      <c r="J30" s="35"/>
      <c r="K30" s="35"/>
      <c r="L30" s="35"/>
      <c r="M30" s="35"/>
      <c r="N30" s="35"/>
      <c r="O30" s="35"/>
    </row>
  </sheetData>
  <sheetProtection/>
  <mergeCells count="21">
    <mergeCell ref="D12:E12"/>
    <mergeCell ref="F12:G12"/>
    <mergeCell ref="H12:I12"/>
    <mergeCell ref="D11:E11"/>
    <mergeCell ref="F11:G11"/>
    <mergeCell ref="J14:M14"/>
    <mergeCell ref="L11:M11"/>
    <mergeCell ref="H11:I11"/>
    <mergeCell ref="J11:K11"/>
    <mergeCell ref="C15:F15"/>
    <mergeCell ref="H15:I15"/>
    <mergeCell ref="J15:K15"/>
    <mergeCell ref="L15:M15"/>
    <mergeCell ref="A1:Q1"/>
    <mergeCell ref="D10:E10"/>
    <mergeCell ref="F10:G10"/>
    <mergeCell ref="H10:I10"/>
    <mergeCell ref="J10:K10"/>
    <mergeCell ref="L10:M10"/>
    <mergeCell ref="B3:M4"/>
    <mergeCell ref="C5:Q5"/>
  </mergeCells>
  <hyperlinks>
    <hyperlink ref="H22" r:id="rId1" display="http://www.ebpcenter.com/spreadsheets/index.html"/>
  </hyperlinks>
  <printOptions/>
  <pageMargins left="0.75" right="0.75" top="1" bottom="1" header="0.512" footer="0.512"/>
  <pageSetup orientation="portrait" paperSize="9" r:id="rId3"/>
  <headerFooter alignWithMargins="0">
    <oddHeader>&amp;R&amp;9Tx_continuous_aihara_ver. 20110205</oddHeader>
  </headerFooter>
  <drawing r:id="rId2"/>
</worksheet>
</file>

<file path=xl/worksheets/sheet3.xml><?xml version="1.0" encoding="utf-8"?>
<worksheet xmlns="http://schemas.openxmlformats.org/spreadsheetml/2006/main" xmlns:r="http://schemas.openxmlformats.org/officeDocument/2006/relationships">
  <sheetPr codeName="Sheet2"/>
  <dimension ref="A1:I35"/>
  <sheetViews>
    <sheetView showGridLines="0" workbookViewId="0" topLeftCell="A1">
      <selection activeCell="Z3" sqref="Z3"/>
    </sheetView>
  </sheetViews>
  <sheetFormatPr defaultColWidth="9.00390625" defaultRowHeight="14.25"/>
  <cols>
    <col min="9" max="9" width="2.375" style="0" customWidth="1"/>
    <col min="10" max="16" width="9.00390625" style="0" hidden="1" customWidth="1"/>
    <col min="17" max="25" width="4.00390625" style="0" customWidth="1"/>
  </cols>
  <sheetData>
    <row r="1" spans="1:8" ht="23.25" customHeight="1">
      <c r="A1" s="82" t="s">
        <v>70</v>
      </c>
      <c r="B1" s="81"/>
      <c r="C1" s="81"/>
      <c r="D1" s="81"/>
      <c r="E1" s="81"/>
      <c r="F1" s="81"/>
      <c r="G1" s="81"/>
      <c r="H1" s="81"/>
    </row>
    <row r="2" ht="14.25">
      <c r="A2" s="80" t="s">
        <v>75</v>
      </c>
    </row>
    <row r="3" ht="14.25">
      <c r="A3" s="168" t="s">
        <v>76</v>
      </c>
    </row>
    <row r="4" ht="7.5" customHeight="1"/>
    <row r="34" ht="26.25" customHeight="1"/>
    <row r="35" spans="1:9" ht="72.75" customHeight="1">
      <c r="A35" s="238" t="s">
        <v>69</v>
      </c>
      <c r="B35" s="238"/>
      <c r="C35" s="238"/>
      <c r="D35" s="238"/>
      <c r="E35" s="238"/>
      <c r="F35" s="238"/>
      <c r="G35" s="238"/>
      <c r="H35" s="238"/>
      <c r="I35" s="83"/>
    </row>
  </sheetData>
  <mergeCells count="1">
    <mergeCell ref="A35:H35"/>
  </mergeCells>
  <printOptions/>
  <pageMargins left="0.75" right="0.75" top="1" bottom="1" header="0.512" footer="0.512"/>
  <pageSetup orientation="portrait" paperSize="9" r:id="rId2"/>
  <headerFooter alignWithMargins="0">
    <oddHeader>&amp;R&amp;10Excel_OIS_aihara_ver.20110131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aihara</dc:creator>
  <cp:keywords/>
  <dc:description/>
  <cp:lastModifiedBy>相原</cp:lastModifiedBy>
  <cp:lastPrinted>2011-02-08T23:45:50Z</cp:lastPrinted>
  <dcterms:created xsi:type="dcterms:W3CDTF">2010-12-06T12:35:46Z</dcterms:created>
  <dcterms:modified xsi:type="dcterms:W3CDTF">2011-02-17T01:44:56Z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