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comments2.xml" ContentType="application/vnd.openxmlformats-officedocument.spreadsheetml.comments+xml"/>
  <Override PartName="/xl/charts/chart2.xml" ContentType="application/vnd.openxmlformats-officedocument.drawingml.chart+xml"/>
  <Override PartName="/xl/drawings/drawing4.xml" ContentType="application/vnd.openxmlformats-officedocument.drawingml.chartshapes+xml"/>
  <Override PartName="/xl/drawings/drawing5.xml" ContentType="application/vnd.openxmlformats-officedocument.drawing+xml"/>
  <Override PartName="/xl/comments3.xml" ContentType="application/vnd.openxmlformats-officedocument.spreadsheetml.comments+xml"/>
  <Override PartName="/xl/charts/chart3.xml" ContentType="application/vnd.openxmlformats-officedocument.drawingml.chart+xml"/>
  <Override PartName="/xl/drawings/drawing6.xml" ContentType="application/vnd.openxmlformats-officedocument.drawingml.chartshapes+xml"/>
  <Override PartName="/xl/drawings/drawing7.xml" ContentType="application/vnd.openxmlformats-officedocument.drawing+xml"/>
  <Override PartName="/xl/comments4.xml" ContentType="application/vnd.openxmlformats-officedocument.spreadsheetml.comments+xml"/>
  <Override PartName="/xl/charts/chart4.xml" ContentType="application/vnd.openxmlformats-officedocument.drawingml.chart+xml"/>
  <Override PartName="/xl/drawings/drawing8.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autoCompressPictures="0"/>
  <bookViews>
    <workbookView xWindow="228" yWindow="348" windowWidth="23136" windowHeight="8472"/>
  </bookViews>
  <sheets>
    <sheet name="Analysis 1" sheetId="2" r:id="rId1"/>
    <sheet name="Analysis 2" sheetId="9" r:id="rId2"/>
    <sheet name="Analysis 3" sheetId="10" r:id="rId3"/>
    <sheet name="Analysis 4" sheetId="11" r:id="rId4"/>
  </sheets>
  <definedNames>
    <definedName name="aa" localSheetId="0">'Analysis 1'!$H$40</definedName>
    <definedName name="aa" localSheetId="1">'Analysis 2'!$H$40</definedName>
    <definedName name="aa" localSheetId="2">'Analysis 3'!$H$40</definedName>
    <definedName name="aa" localSheetId="3">'Analysis 4'!$H$40</definedName>
    <definedName name="bb" localSheetId="0">'Analysis 1'!$I$40</definedName>
    <definedName name="bb" localSheetId="1">'Analysis 2'!$I$40</definedName>
    <definedName name="bb" localSheetId="2">'Analysis 3'!$I$40</definedName>
    <definedName name="bb" localSheetId="3">'Analysis 4'!$I$40</definedName>
    <definedName name="cc" localSheetId="0">'Analysis 1'!$H$43</definedName>
    <definedName name="cc" localSheetId="1">'Analysis 2'!$H$43</definedName>
    <definedName name="cc" localSheetId="2">'Analysis 3'!$H$43</definedName>
    <definedName name="cc" localSheetId="3">'Analysis 4'!$H$43</definedName>
    <definedName name="cgf" localSheetId="0">'Analysis 1'!$I$28</definedName>
    <definedName name="cgf" localSheetId="1">'Analysis 2'!$I$28</definedName>
    <definedName name="cgf" localSheetId="2">'Analysis 3'!$I$28</definedName>
    <definedName name="cgf" localSheetId="3">'Analysis 4'!$I$28</definedName>
    <definedName name="ci" localSheetId="0">'Analysis 1'!$G$46</definedName>
    <definedName name="ci" localSheetId="1">'Analysis 2'!$G$46</definedName>
    <definedName name="ci" localSheetId="2">'Analysis 3'!$G$46</definedName>
    <definedName name="ci" localSheetId="3">'Analysis 4'!$G$46</definedName>
    <definedName name="dd" localSheetId="0">'Analysis 1'!$I$43</definedName>
    <definedName name="dd" localSheetId="1">'Analysis 2'!$I$43</definedName>
    <definedName name="dd" localSheetId="2">'Analysis 3'!$I$43</definedName>
    <definedName name="dd" localSheetId="3">'Analysis 4'!$I$43</definedName>
    <definedName name="egf" localSheetId="0">'Analysis 1'!$H$28</definedName>
    <definedName name="egf" localSheetId="1">'Analysis 2'!$H$28</definedName>
    <definedName name="egf" localSheetId="2">'Analysis 3'!$H$28</definedName>
    <definedName name="egf" localSheetId="3">'Analysis 4'!$H$28</definedName>
    <definedName name="nlrat" localSheetId="0">'Analysis 1'!$M$53</definedName>
    <definedName name="nlrat" localSheetId="1">'Analysis 2'!$M$53</definedName>
    <definedName name="nlrat" localSheetId="2">'Analysis 3'!$M$53</definedName>
    <definedName name="nlrat" localSheetId="3">'Analysis 4'!$M$53</definedName>
    <definedName name="plrat" localSheetId="0">'Analysis 1'!$M$50</definedName>
    <definedName name="plrat" localSheetId="1">'Analysis 2'!$M$50</definedName>
    <definedName name="plrat" localSheetId="2">'Analysis 3'!$M$50</definedName>
    <definedName name="plrat" localSheetId="3">'Analysis 4'!$M$50</definedName>
    <definedName name="pop" localSheetId="0">'Analysis 1'!$H$12</definedName>
    <definedName name="pop" localSheetId="1">'Analysis 2'!$H$12</definedName>
    <definedName name="pop" localSheetId="2">'Analysis 3'!$H$12</definedName>
    <definedName name="pop" localSheetId="3">'Analysis 4'!$H$12</definedName>
    <definedName name="_xlnm.Print_Area" localSheetId="0">'Analysis 1'!$A$1:$AK$58</definedName>
    <definedName name="_xlnm.Print_Area" localSheetId="1">'Analysis 2'!$A$1:$AK$58</definedName>
    <definedName name="_xlnm.Print_Area" localSheetId="2">'Analysis 3'!$A$1:$AK$58</definedName>
    <definedName name="_xlnm.Print_Area" localSheetId="3">'Analysis 4'!$A$1:$AK$58</definedName>
    <definedName name="zscore" localSheetId="0">'Analysis 1'!$P$46</definedName>
    <definedName name="zscore" localSheetId="1">'Analysis 2'!$P$46</definedName>
    <definedName name="zscore" localSheetId="2">'Analysis 3'!$P$46</definedName>
    <definedName name="zscore" localSheetId="3">'Analysis 4'!$P$46</definedName>
  </definedNames>
  <calcPr calcId="145621" concurrentCalc="0"/>
  <extLst>
    <ext xmlns:mx="http://schemas.microsoft.com/office/mac/excel/2008/main" uri="{7523E5D3-25F3-A5E0-1632-64F254C22452}">
      <mx:ArchID Flags="2"/>
    </ext>
  </extLst>
</workbook>
</file>

<file path=xl/calcChain.xml><?xml version="1.0" encoding="utf-8"?>
<calcChain xmlns="http://schemas.openxmlformats.org/spreadsheetml/2006/main">
  <c r="K57" i="11" l="1"/>
  <c r="I57" i="11"/>
  <c r="H57" i="11"/>
  <c r="F57" i="11"/>
  <c r="D57" i="11"/>
  <c r="P56" i="11"/>
  <c r="J56" i="11"/>
  <c r="G56" i="11"/>
  <c r="T54" i="11"/>
  <c r="R54" i="11"/>
  <c r="Q54" i="11"/>
  <c r="O54" i="11"/>
  <c r="P53" i="11"/>
  <c r="P54" i="11"/>
  <c r="K54" i="11"/>
  <c r="I54" i="11"/>
  <c r="H54" i="11"/>
  <c r="F54" i="11"/>
  <c r="D54" i="11"/>
  <c r="S53" i="11"/>
  <c r="S54" i="11"/>
  <c r="M53" i="11"/>
  <c r="L54" i="11"/>
  <c r="J53" i="11"/>
  <c r="G53" i="11"/>
  <c r="T51" i="11"/>
  <c r="R51" i="11"/>
  <c r="Q51" i="11"/>
  <c r="O51" i="11"/>
  <c r="K51" i="11"/>
  <c r="I51" i="11"/>
  <c r="H51" i="11"/>
  <c r="F51" i="11"/>
  <c r="D51" i="11"/>
  <c r="S50" i="11"/>
  <c r="P50" i="11"/>
  <c r="M50" i="11"/>
  <c r="L51" i="11"/>
  <c r="J50" i="11"/>
  <c r="G50" i="11"/>
  <c r="C49" i="11"/>
  <c r="R48" i="11"/>
  <c r="O48" i="11"/>
  <c r="P46" i="11"/>
  <c r="H34" i="11"/>
  <c r="AB31" i="11"/>
  <c r="AB30" i="11"/>
  <c r="AE29" i="11"/>
  <c r="AB29" i="11"/>
  <c r="Y29" i="11"/>
  <c r="AE28" i="11"/>
  <c r="AB28" i="11"/>
  <c r="Y28" i="11"/>
  <c r="AE27" i="11"/>
  <c r="AB27" i="11"/>
  <c r="Y27" i="11"/>
  <c r="AE26" i="11"/>
  <c r="AB26" i="11"/>
  <c r="Y26" i="11"/>
  <c r="AE25" i="11"/>
  <c r="AB25" i="11"/>
  <c r="Y25" i="11"/>
  <c r="AE24" i="11"/>
  <c r="AB24" i="11"/>
  <c r="Y24" i="11"/>
  <c r="AE23" i="11"/>
  <c r="AB23" i="11"/>
  <c r="Y23" i="11"/>
  <c r="AE22" i="11"/>
  <c r="AB22" i="11"/>
  <c r="Y22" i="11"/>
  <c r="AE21" i="11"/>
  <c r="AB21" i="11"/>
  <c r="Y21" i="11"/>
  <c r="AE20" i="11"/>
  <c r="AB20" i="11"/>
  <c r="Y20" i="11"/>
  <c r="AE19" i="11"/>
  <c r="AB19" i="11"/>
  <c r="Y19" i="11"/>
  <c r="AE18" i="11"/>
  <c r="AB18" i="11"/>
  <c r="Y18" i="11"/>
  <c r="AE17" i="11"/>
  <c r="AB17" i="11"/>
  <c r="Y17" i="11"/>
  <c r="AE16" i="11"/>
  <c r="AB16" i="11"/>
  <c r="Y16" i="11"/>
  <c r="AE15" i="11"/>
  <c r="AB15" i="11"/>
  <c r="Y15" i="11"/>
  <c r="AE14" i="11"/>
  <c r="AB14" i="11"/>
  <c r="Y14" i="11"/>
  <c r="AE13" i="11"/>
  <c r="AB13" i="11"/>
  <c r="Y13" i="11"/>
  <c r="AH5" i="11"/>
  <c r="AH17" i="11"/>
  <c r="AE5" i="11"/>
  <c r="AB5" i="11"/>
  <c r="AH13" i="11"/>
  <c r="K57" i="10"/>
  <c r="I57" i="10"/>
  <c r="H57" i="10"/>
  <c r="F57" i="10"/>
  <c r="D57" i="10"/>
  <c r="P56" i="10"/>
  <c r="J56" i="10"/>
  <c r="G56" i="10"/>
  <c r="T54" i="10"/>
  <c r="R54" i="10"/>
  <c r="Q54" i="10"/>
  <c r="O54" i="10"/>
  <c r="K54" i="10"/>
  <c r="I54" i="10"/>
  <c r="H54" i="10"/>
  <c r="F54" i="10"/>
  <c r="D54" i="10"/>
  <c r="S53" i="10"/>
  <c r="P53" i="10"/>
  <c r="M53" i="10"/>
  <c r="L54" i="10"/>
  <c r="J53" i="10"/>
  <c r="G53" i="10"/>
  <c r="T51" i="10"/>
  <c r="R51" i="10"/>
  <c r="Q51" i="10"/>
  <c r="O51" i="10"/>
  <c r="K51" i="10"/>
  <c r="I51" i="10"/>
  <c r="H51" i="10"/>
  <c r="F51" i="10"/>
  <c r="D51" i="10"/>
  <c r="S50" i="10"/>
  <c r="P50" i="10"/>
  <c r="M50" i="10"/>
  <c r="L51" i="10"/>
  <c r="J50" i="10"/>
  <c r="G50" i="10"/>
  <c r="C49" i="10"/>
  <c r="R48" i="10"/>
  <c r="O48" i="10"/>
  <c r="P46" i="10"/>
  <c r="H34" i="10"/>
  <c r="AB31" i="10"/>
  <c r="AB30" i="10"/>
  <c r="AE29" i="10"/>
  <c r="AB29" i="10"/>
  <c r="Y29" i="10"/>
  <c r="AE28" i="10"/>
  <c r="AB28" i="10"/>
  <c r="Y28" i="10"/>
  <c r="AE27" i="10"/>
  <c r="AB27" i="10"/>
  <c r="Y27" i="10"/>
  <c r="AE26" i="10"/>
  <c r="AB26" i="10"/>
  <c r="Y26" i="10"/>
  <c r="AE25" i="10"/>
  <c r="AB25" i="10"/>
  <c r="Y25" i="10"/>
  <c r="AE24" i="10"/>
  <c r="AB24" i="10"/>
  <c r="Y24" i="10"/>
  <c r="AE23" i="10"/>
  <c r="AB23" i="10"/>
  <c r="Y23" i="10"/>
  <c r="AE22" i="10"/>
  <c r="AB22" i="10"/>
  <c r="Y22" i="10"/>
  <c r="AE21" i="10"/>
  <c r="AB21" i="10"/>
  <c r="Y21" i="10"/>
  <c r="AE20" i="10"/>
  <c r="AB20" i="10"/>
  <c r="Y20" i="10"/>
  <c r="AE19" i="10"/>
  <c r="AB19" i="10"/>
  <c r="Y19" i="10"/>
  <c r="AE18" i="10"/>
  <c r="AB18" i="10"/>
  <c r="Y18" i="10"/>
  <c r="AE17" i="10"/>
  <c r="AB17" i="10"/>
  <c r="Y17" i="10"/>
  <c r="AE16" i="10"/>
  <c r="AB16" i="10"/>
  <c r="Y16" i="10"/>
  <c r="AE15" i="10"/>
  <c r="AB15" i="10"/>
  <c r="Y15" i="10"/>
  <c r="AE14" i="10"/>
  <c r="AB14" i="10"/>
  <c r="Y14" i="10"/>
  <c r="AE13" i="10"/>
  <c r="AB13" i="10"/>
  <c r="Y13" i="10"/>
  <c r="AH5" i="10"/>
  <c r="AH17" i="10"/>
  <c r="AE5" i="10"/>
  <c r="AH14" i="10"/>
  <c r="AB5" i="10"/>
  <c r="K57" i="9"/>
  <c r="I57" i="9"/>
  <c r="H57" i="9"/>
  <c r="F57" i="9"/>
  <c r="D57" i="9"/>
  <c r="P56" i="9"/>
  <c r="J56" i="9"/>
  <c r="G56" i="9"/>
  <c r="T54" i="9"/>
  <c r="R54" i="9"/>
  <c r="Q54" i="9"/>
  <c r="O54" i="9"/>
  <c r="K54" i="9"/>
  <c r="I54" i="9"/>
  <c r="H54" i="9"/>
  <c r="F54" i="9"/>
  <c r="D54" i="9"/>
  <c r="S53" i="9"/>
  <c r="P53" i="9"/>
  <c r="M53" i="9"/>
  <c r="L54" i="9"/>
  <c r="J53" i="9"/>
  <c r="G53" i="9"/>
  <c r="T51" i="9"/>
  <c r="R51" i="9"/>
  <c r="Q51" i="9"/>
  <c r="O51" i="9"/>
  <c r="K51" i="9"/>
  <c r="I51" i="9"/>
  <c r="H51" i="9"/>
  <c r="F51" i="9"/>
  <c r="D51" i="9"/>
  <c r="S50" i="9"/>
  <c r="P50" i="9"/>
  <c r="M50" i="9"/>
  <c r="L51" i="9"/>
  <c r="J50" i="9"/>
  <c r="G50" i="9"/>
  <c r="C49" i="9"/>
  <c r="R48" i="9"/>
  <c r="O48" i="9"/>
  <c r="P46" i="9"/>
  <c r="H34" i="9"/>
  <c r="AB31" i="9"/>
  <c r="AB30" i="9"/>
  <c r="AE29" i="9"/>
  <c r="AB29" i="9"/>
  <c r="Y29" i="9"/>
  <c r="AE28" i="9"/>
  <c r="AB28" i="9"/>
  <c r="Y28" i="9"/>
  <c r="AE27" i="9"/>
  <c r="AB27" i="9"/>
  <c r="Y27" i="9"/>
  <c r="AE26" i="9"/>
  <c r="AB26" i="9"/>
  <c r="Y26" i="9"/>
  <c r="AE25" i="9"/>
  <c r="AB25" i="9"/>
  <c r="Y25" i="9"/>
  <c r="AE24" i="9"/>
  <c r="AB24" i="9"/>
  <c r="Y24" i="9"/>
  <c r="AE23" i="9"/>
  <c r="AB23" i="9"/>
  <c r="Y23" i="9"/>
  <c r="AE22" i="9"/>
  <c r="AB22" i="9"/>
  <c r="Y22" i="9"/>
  <c r="AE21" i="9"/>
  <c r="AB21" i="9"/>
  <c r="Y21" i="9"/>
  <c r="AE20" i="9"/>
  <c r="AB20" i="9"/>
  <c r="Y20" i="9"/>
  <c r="AE19" i="9"/>
  <c r="AB19" i="9"/>
  <c r="Y19" i="9"/>
  <c r="AE18" i="9"/>
  <c r="AB18" i="9"/>
  <c r="Y18" i="9"/>
  <c r="AE17" i="9"/>
  <c r="AB17" i="9"/>
  <c r="Y17" i="9"/>
  <c r="AE16" i="9"/>
  <c r="AB16" i="9"/>
  <c r="Y16" i="9"/>
  <c r="AE15" i="9"/>
  <c r="AB15" i="9"/>
  <c r="Y15" i="9"/>
  <c r="AE14" i="9"/>
  <c r="AB14" i="9"/>
  <c r="Y14" i="9"/>
  <c r="AE13" i="9"/>
  <c r="AB13" i="9"/>
  <c r="Y13" i="9"/>
  <c r="AE5" i="9"/>
  <c r="AH14" i="9"/>
  <c r="AB5" i="9"/>
  <c r="AE29" i="2"/>
  <c r="AE28" i="2"/>
  <c r="AE27" i="2"/>
  <c r="AE26" i="2"/>
  <c r="AE25" i="2"/>
  <c r="AE24" i="2"/>
  <c r="AE23" i="2"/>
  <c r="AE22" i="2"/>
  <c r="AE21" i="2"/>
  <c r="AE20" i="2"/>
  <c r="AE19" i="2"/>
  <c r="AE18" i="2"/>
  <c r="AE17" i="2"/>
  <c r="AE16" i="2"/>
  <c r="AE15" i="2"/>
  <c r="AE14" i="2"/>
  <c r="AE13" i="2"/>
  <c r="AB31" i="2"/>
  <c r="AB30" i="2"/>
  <c r="AB29" i="2"/>
  <c r="AB28" i="2"/>
  <c r="AB27" i="2"/>
  <c r="AB26" i="2"/>
  <c r="AB25" i="2"/>
  <c r="AB24" i="2"/>
  <c r="AB23" i="2"/>
  <c r="AB22" i="2"/>
  <c r="AB21" i="2"/>
  <c r="AB20" i="2"/>
  <c r="AB19" i="2"/>
  <c r="AB18" i="2"/>
  <c r="AB17" i="2"/>
  <c r="AB16" i="2"/>
  <c r="AB15" i="2"/>
  <c r="AB14" i="2"/>
  <c r="AB13" i="2"/>
  <c r="Y29" i="2"/>
  <c r="Y28" i="2"/>
  <c r="Y27" i="2"/>
  <c r="Y26" i="2"/>
  <c r="Y25" i="2"/>
  <c r="Y24" i="2"/>
  <c r="Y23" i="2"/>
  <c r="Y22" i="2"/>
  <c r="Y21" i="2"/>
  <c r="Y20" i="2"/>
  <c r="Y19" i="2"/>
  <c r="Y18" i="2"/>
  <c r="Y17" i="2"/>
  <c r="Y16" i="2"/>
  <c r="Y15" i="2"/>
  <c r="Y14" i="2"/>
  <c r="Y13" i="2"/>
  <c r="AH16" i="11"/>
  <c r="S51" i="11"/>
  <c r="P51" i="11"/>
  <c r="AD12" i="11"/>
  <c r="AH15" i="11"/>
  <c r="N51" i="11"/>
  <c r="AG12" i="11"/>
  <c r="AH14" i="11"/>
  <c r="AD12" i="9"/>
  <c r="S51" i="10"/>
  <c r="N54" i="11"/>
  <c r="AD12" i="10"/>
  <c r="AB9" i="10"/>
  <c r="P51" i="10"/>
  <c r="S54" i="10"/>
  <c r="P54" i="10"/>
  <c r="AH15" i="10"/>
  <c r="AG12" i="10"/>
  <c r="AH13" i="10"/>
  <c r="AH16" i="10"/>
  <c r="N51" i="10"/>
  <c r="AH5" i="9"/>
  <c r="AH17" i="9"/>
  <c r="P54" i="9"/>
  <c r="N54" i="10"/>
  <c r="P51" i="9"/>
  <c r="S54" i="9"/>
  <c r="N51" i="9"/>
  <c r="S51" i="9"/>
  <c r="AB9" i="9"/>
  <c r="AH15" i="9"/>
  <c r="AG12" i="9"/>
  <c r="AH13" i="9"/>
  <c r="AH16" i="9"/>
  <c r="N54" i="9"/>
  <c r="M53" i="2"/>
  <c r="AH5" i="2"/>
  <c r="AH17" i="2"/>
  <c r="M50" i="2"/>
  <c r="AE5" i="2"/>
  <c r="AH14" i="2"/>
  <c r="P56" i="2"/>
  <c r="P53" i="2"/>
  <c r="S53" i="2"/>
  <c r="S50" i="2"/>
  <c r="P50" i="2"/>
  <c r="J56" i="2"/>
  <c r="G56" i="2"/>
  <c r="AB5" i="2"/>
  <c r="J53" i="2"/>
  <c r="G53" i="2"/>
  <c r="J50" i="2"/>
  <c r="G50" i="2"/>
  <c r="P46" i="2"/>
  <c r="R54" i="2"/>
  <c r="R48" i="2"/>
  <c r="O48" i="2"/>
  <c r="C49" i="2"/>
  <c r="H34" i="2"/>
  <c r="D57" i="2"/>
  <c r="D54" i="2"/>
  <c r="D51" i="2"/>
  <c r="AB9" i="11"/>
  <c r="AH9" i="11"/>
  <c r="AH18" i="11"/>
  <c r="AH9" i="10"/>
  <c r="AH18" i="10"/>
  <c r="AH9" i="9"/>
  <c r="AH18" i="9"/>
  <c r="AH16" i="2"/>
  <c r="AH13" i="2"/>
  <c r="AG12" i="2"/>
  <c r="AD12" i="2"/>
  <c r="T51" i="2"/>
  <c r="H57" i="2"/>
  <c r="N51" i="2"/>
  <c r="L54" i="2"/>
  <c r="H51" i="2"/>
  <c r="Q51" i="2"/>
  <c r="K54" i="2"/>
  <c r="F51" i="2"/>
  <c r="F57" i="2"/>
  <c r="I54" i="2"/>
  <c r="O51" i="2"/>
  <c r="R51" i="2"/>
  <c r="L51" i="2"/>
  <c r="N54" i="2"/>
  <c r="H54" i="2"/>
  <c r="K51" i="2"/>
  <c r="K57" i="2"/>
  <c r="Q54" i="2"/>
  <c r="T54" i="2"/>
  <c r="S54" i="2"/>
  <c r="F54" i="2"/>
  <c r="I51" i="2"/>
  <c r="I57" i="2"/>
  <c r="O54" i="2"/>
  <c r="P51" i="2"/>
  <c r="AH9" i="2"/>
  <c r="AH18" i="2"/>
  <c r="AB9" i="2"/>
  <c r="AH15" i="2"/>
  <c r="S51" i="2"/>
  <c r="P54" i="2"/>
</calcChain>
</file>

<file path=xl/comments1.xml><?xml version="1.0" encoding="utf-8"?>
<comments xmlns="http://schemas.openxmlformats.org/spreadsheetml/2006/main">
  <authors>
    <author>FMHS</author>
    <author>Uni user</author>
    <author>Rod Jackson</author>
  </authors>
  <commentList>
    <comment ref="L47" authorId="0">
      <text>
        <r>
          <rPr>
            <b/>
            <sz val="10"/>
            <color indexed="81"/>
            <rFont val="ＭＳ Ｐゴシック"/>
            <family val="3"/>
            <charset val="128"/>
          </rPr>
          <t>尤度比(LR)</t>
        </r>
        <r>
          <rPr>
            <sz val="10"/>
            <color indexed="81"/>
            <rFont val="ＭＳ Ｐゴシック"/>
            <family val="3"/>
            <charset val="128"/>
          </rPr>
          <t>は相対リスクに似ている(いずれもリスク比を表す)。
LRには陽性DTと陰性DTの2種類がある。DT結果とRS結果の間に関連性がない場合、LRは1となる。</t>
        </r>
        <r>
          <rPr>
            <b/>
            <sz val="10"/>
            <color indexed="81"/>
            <rFont val="ＭＳ Ｐゴシック"/>
            <family val="3"/>
            <charset val="128"/>
          </rPr>
          <t xml:space="preserve">
</t>
        </r>
        <r>
          <rPr>
            <sz val="10"/>
            <color indexed="81"/>
            <rFont val="Tahoma"/>
            <family val="2"/>
          </rPr>
          <t xml:space="preserve">
</t>
        </r>
      </text>
    </comment>
    <comment ref="F49" authorId="1">
      <text>
        <r>
          <rPr>
            <b/>
            <sz val="10"/>
            <color indexed="81"/>
            <rFont val="ＭＳ Ｐゴシック"/>
            <family val="3"/>
            <charset val="128"/>
          </rPr>
          <t>感度</t>
        </r>
        <r>
          <rPr>
            <sz val="10"/>
            <color indexed="81"/>
            <rFont val="ＭＳ Ｐゴシック"/>
            <family val="3"/>
            <charset val="128"/>
          </rPr>
          <t>とは、標的疾患を有する人のうち、検査結果が陽性だった人の割合（</t>
        </r>
        <r>
          <rPr>
            <b/>
            <sz val="10"/>
            <color indexed="81"/>
            <rFont val="ＭＳ Ｐゴシック"/>
            <family val="3"/>
            <charset val="128"/>
          </rPr>
          <t>真陽性</t>
        </r>
        <r>
          <rPr>
            <sz val="10"/>
            <color indexed="81"/>
            <rFont val="ＭＳ Ｐゴシック"/>
            <family val="3"/>
            <charset val="128"/>
          </rPr>
          <t>の割合）、RS が陽性の場合に検査陽性の可能性である。</t>
        </r>
      </text>
    </comment>
    <comment ref="I49" authorId="1">
      <text>
        <r>
          <rPr>
            <b/>
            <sz val="10"/>
            <color indexed="81"/>
            <rFont val="Tahoma"/>
            <family val="2"/>
          </rPr>
          <t>1-</t>
        </r>
        <r>
          <rPr>
            <b/>
            <sz val="10"/>
            <color indexed="81"/>
            <rFont val="ＭＳ Ｐゴシック"/>
            <family val="3"/>
            <charset val="128"/>
          </rPr>
          <t>特異度</t>
        </r>
        <r>
          <rPr>
            <sz val="10"/>
            <color indexed="81"/>
            <rFont val="ＭＳ Ｐゴシック"/>
            <family val="3"/>
            <charset val="128"/>
          </rPr>
          <t>とは、標的疾患を有さない人のうち、検査結果が陽性の人の割合</t>
        </r>
        <r>
          <rPr>
            <sz val="10"/>
            <color indexed="81"/>
            <rFont val="Tahoma"/>
            <family val="2"/>
          </rPr>
          <t xml:space="preserve"> (</t>
        </r>
        <r>
          <rPr>
            <b/>
            <sz val="10"/>
            <color indexed="81"/>
            <rFont val="ＭＳ Ｐゴシック"/>
            <family val="3"/>
            <charset val="128"/>
          </rPr>
          <t>偽陽性</t>
        </r>
        <r>
          <rPr>
            <sz val="10"/>
            <color indexed="81"/>
            <rFont val="ＭＳ Ｐゴシック"/>
            <family val="3"/>
            <charset val="128"/>
          </rPr>
          <t>の割合</t>
        </r>
        <r>
          <rPr>
            <sz val="10"/>
            <color indexed="81"/>
            <rFont val="Tahoma"/>
            <family val="2"/>
          </rPr>
          <t>)</t>
        </r>
        <r>
          <rPr>
            <sz val="10"/>
            <color indexed="81"/>
            <rFont val="ＭＳ Ｐゴシック"/>
            <family val="3"/>
            <charset val="128"/>
          </rPr>
          <t>、すなわち</t>
        </r>
        <r>
          <rPr>
            <sz val="10"/>
            <color indexed="81"/>
            <rFont val="Tahoma"/>
            <family val="2"/>
          </rPr>
          <t>RS</t>
        </r>
        <r>
          <rPr>
            <sz val="10"/>
            <color indexed="81"/>
            <rFont val="ＭＳ Ｐゴシック"/>
            <family val="3"/>
            <charset val="128"/>
          </rPr>
          <t>陰性の場合に検査が陽性の可能性である。</t>
        </r>
        <r>
          <rPr>
            <sz val="8"/>
            <color indexed="81"/>
            <rFont val="Tahoma"/>
            <family val="2"/>
          </rPr>
          <t xml:space="preserve">
 </t>
        </r>
      </text>
    </comment>
    <comment ref="L49" authorId="0">
      <text>
        <r>
          <rPr>
            <b/>
            <sz val="10"/>
            <color indexed="81"/>
            <rFont val="ＭＳ Ｐゴシック"/>
            <family val="3"/>
            <charset val="128"/>
          </rPr>
          <t>陽性LR (DT結果が陽性の場合)</t>
        </r>
        <r>
          <rPr>
            <sz val="10"/>
            <color indexed="81"/>
            <rFont val="ＭＳ Ｐゴシック"/>
            <family val="3"/>
            <charset val="128"/>
          </rPr>
          <t xml:space="preserve">
LR &gt; 1 の場合、DTが陽性だった参加者は、RS-veよりはRS+veの可能性が高い。+LRが大きければ大きいほど優れたDTであるといえる。
+ve LR = RS+veの場合にテストが+veの可能性/RS-veの場合にテストが+veの可能性
</t>
        </r>
      </text>
    </comment>
    <comment ref="O49" authorId="0">
      <text>
        <r>
          <rPr>
            <b/>
            <sz val="10"/>
            <color indexed="81"/>
            <rFont val="ＭＳ Ｐゴシック"/>
            <family val="3"/>
            <charset val="128"/>
          </rPr>
          <t>陽性予測値</t>
        </r>
        <r>
          <rPr>
            <sz val="10"/>
            <color indexed="81"/>
            <rFont val="Tahoma"/>
            <family val="2"/>
          </rPr>
          <t xml:space="preserve"> (DT </t>
        </r>
        <r>
          <rPr>
            <sz val="10"/>
            <color indexed="81"/>
            <rFont val="ＭＳ Ｐゴシック"/>
            <family val="3"/>
            <charset val="128"/>
          </rPr>
          <t>が</t>
        </r>
        <r>
          <rPr>
            <sz val="10"/>
            <color indexed="81"/>
            <rFont val="Tahoma"/>
            <family val="2"/>
          </rPr>
          <t xml:space="preserve"> +ve </t>
        </r>
        <r>
          <rPr>
            <sz val="10"/>
            <color indexed="81"/>
            <rFont val="ＭＳ Ｐゴシック"/>
            <family val="3"/>
            <charset val="128"/>
          </rPr>
          <t>の場合の疾患の検査後確率</t>
        </r>
        <r>
          <rPr>
            <sz val="10"/>
            <color indexed="81"/>
            <rFont val="Tahoma"/>
            <family val="2"/>
          </rPr>
          <t>)
= DT</t>
        </r>
        <r>
          <rPr>
            <sz val="10"/>
            <color indexed="81"/>
            <rFont val="ＭＳ Ｐゴシック"/>
            <family val="3"/>
            <charset val="128"/>
          </rPr>
          <t>陽性だった人の</t>
        </r>
        <r>
          <rPr>
            <sz val="10"/>
            <color indexed="81"/>
            <rFont val="Tahoma"/>
            <family val="2"/>
          </rPr>
          <t xml:space="preserve"> RS+ve </t>
        </r>
        <r>
          <rPr>
            <sz val="10"/>
            <color indexed="81"/>
            <rFont val="ＭＳ Ｐゴシック"/>
            <family val="3"/>
            <charset val="128"/>
          </rPr>
          <t>の割合</t>
        </r>
        <r>
          <rPr>
            <sz val="10"/>
            <color indexed="81"/>
            <rFont val="Tahoma"/>
            <family val="2"/>
          </rPr>
          <t xml:space="preserve"> 
</t>
        </r>
      </text>
    </comment>
    <comment ref="R49" authorId="0">
      <text>
        <r>
          <rPr>
            <b/>
            <sz val="10"/>
            <color indexed="81"/>
            <rFont val="ＭＳ Ｐゴシック"/>
            <family val="3"/>
            <charset val="128"/>
          </rPr>
          <t>検査</t>
        </r>
        <r>
          <rPr>
            <b/>
            <sz val="10"/>
            <color indexed="81"/>
            <rFont val="Tahoma"/>
            <family val="2"/>
          </rPr>
          <t xml:space="preserve"> +ve</t>
        </r>
        <r>
          <rPr>
            <b/>
            <sz val="10"/>
            <color indexed="81"/>
            <rFont val="ＭＳ Ｐゴシック"/>
            <family val="3"/>
            <charset val="128"/>
          </rPr>
          <t>、</t>
        </r>
        <r>
          <rPr>
            <b/>
            <sz val="10"/>
            <color indexed="81"/>
            <rFont val="Tahoma"/>
            <family val="2"/>
          </rPr>
          <t xml:space="preserve">RS -ve
</t>
        </r>
        <r>
          <rPr>
            <sz val="10"/>
            <color indexed="81"/>
            <rFont val="ＭＳ Ｐゴシック"/>
            <family val="3"/>
            <charset val="128"/>
          </rPr>
          <t>検査結果が陽性の人が</t>
        </r>
        <r>
          <rPr>
            <sz val="10"/>
            <color indexed="81"/>
            <rFont val="Tahoma"/>
            <family val="2"/>
          </rPr>
          <t xml:space="preserve"> RS-ve </t>
        </r>
        <r>
          <rPr>
            <sz val="10"/>
            <color indexed="81"/>
            <rFont val="ＭＳ Ｐゴシック"/>
            <family val="3"/>
            <charset val="128"/>
          </rPr>
          <t>である割合</t>
        </r>
      </text>
    </comment>
    <comment ref="F52" authorId="1">
      <text>
        <r>
          <rPr>
            <b/>
            <sz val="10"/>
            <color indexed="81"/>
            <rFont val="Tahoma"/>
            <family val="2"/>
          </rPr>
          <t>1-</t>
        </r>
        <r>
          <rPr>
            <b/>
            <sz val="10"/>
            <color indexed="81"/>
            <rFont val="ＭＳ Ｐゴシック"/>
            <family val="3"/>
            <charset val="128"/>
          </rPr>
          <t>感度</t>
        </r>
        <r>
          <rPr>
            <sz val="10"/>
            <color indexed="81"/>
            <rFont val="ＭＳ Ｐゴシック"/>
            <family val="3"/>
            <charset val="128"/>
          </rPr>
          <t>とは、目標疾患を有する人のうち、検査結果が陰性だった人の割合</t>
        </r>
        <r>
          <rPr>
            <sz val="10"/>
            <color indexed="81"/>
            <rFont val="Tahoma"/>
            <family val="2"/>
          </rPr>
          <t xml:space="preserve"> (</t>
        </r>
        <r>
          <rPr>
            <b/>
            <sz val="10"/>
            <color indexed="81"/>
            <rFont val="ＭＳ Ｐゴシック"/>
            <family val="3"/>
            <charset val="128"/>
          </rPr>
          <t>偽陰性の割合</t>
        </r>
        <r>
          <rPr>
            <sz val="10"/>
            <color indexed="81"/>
            <rFont val="Tahoma"/>
            <family val="2"/>
          </rPr>
          <t xml:space="preserve">) (RS </t>
        </r>
        <r>
          <rPr>
            <sz val="10"/>
            <color indexed="81"/>
            <rFont val="ＭＳ Ｐゴシック"/>
            <family val="3"/>
            <charset val="128"/>
          </rPr>
          <t>が陽性の場合にテストが陰性の可能性</t>
        </r>
        <r>
          <rPr>
            <sz val="10"/>
            <color indexed="81"/>
            <rFont val="Tahoma"/>
            <family val="2"/>
          </rPr>
          <t xml:space="preserve">) </t>
        </r>
        <r>
          <rPr>
            <sz val="10"/>
            <color indexed="81"/>
            <rFont val="ＭＳ Ｐゴシック"/>
            <family val="3"/>
            <charset val="128"/>
          </rPr>
          <t>である。</t>
        </r>
      </text>
    </comment>
    <comment ref="I52" authorId="1">
      <text>
        <r>
          <rPr>
            <b/>
            <sz val="10"/>
            <color indexed="81"/>
            <rFont val="ＭＳ Ｐゴシック"/>
            <family val="3"/>
            <charset val="128"/>
          </rPr>
          <t>特異度</t>
        </r>
        <r>
          <rPr>
            <sz val="10"/>
            <color indexed="81"/>
            <rFont val="ＭＳ Ｐゴシック"/>
            <family val="3"/>
            <charset val="128"/>
          </rPr>
          <t>とは、目標疾患を有さない人のうち、検査結果が陰性の人の割合</t>
        </r>
        <r>
          <rPr>
            <sz val="10"/>
            <color indexed="81"/>
            <rFont val="Tahoma"/>
            <family val="2"/>
          </rPr>
          <t xml:space="preserve"> (</t>
        </r>
        <r>
          <rPr>
            <b/>
            <sz val="10"/>
            <color indexed="81"/>
            <rFont val="ＭＳ Ｐゴシック"/>
            <family val="3"/>
            <charset val="128"/>
          </rPr>
          <t>真陰性</t>
        </r>
        <r>
          <rPr>
            <sz val="10"/>
            <color indexed="81"/>
            <rFont val="ＭＳ Ｐゴシック"/>
            <family val="3"/>
            <charset val="128"/>
          </rPr>
          <t>の割合</t>
        </r>
        <r>
          <rPr>
            <sz val="10"/>
            <color indexed="81"/>
            <rFont val="Tahoma"/>
            <family val="2"/>
          </rPr>
          <t xml:space="preserve">) (RS </t>
        </r>
        <r>
          <rPr>
            <sz val="10"/>
            <color indexed="81"/>
            <rFont val="ＭＳ Ｐゴシック"/>
            <family val="3"/>
            <charset val="128"/>
          </rPr>
          <t>陰性の場合にテストが陰性の可能性</t>
        </r>
        <r>
          <rPr>
            <sz val="10"/>
            <color indexed="81"/>
            <rFont val="Tahoma"/>
            <family val="2"/>
          </rPr>
          <t xml:space="preserve">) </t>
        </r>
        <r>
          <rPr>
            <sz val="10"/>
            <color indexed="81"/>
            <rFont val="ＭＳ Ｐゴシック"/>
            <family val="3"/>
            <charset val="128"/>
          </rPr>
          <t>のことを指す。</t>
        </r>
        <r>
          <rPr>
            <sz val="8"/>
            <color indexed="81"/>
            <rFont val="Tahoma"/>
            <family val="2"/>
          </rPr>
          <t xml:space="preserve">
</t>
        </r>
      </text>
    </comment>
    <comment ref="L52" authorId="0">
      <text>
        <r>
          <rPr>
            <b/>
            <sz val="10"/>
            <color indexed="81"/>
            <rFont val="ＭＳ Ｐゴシック"/>
            <family val="3"/>
            <charset val="128"/>
          </rPr>
          <t>陰性</t>
        </r>
        <r>
          <rPr>
            <b/>
            <sz val="10"/>
            <color indexed="81"/>
            <rFont val="Tahoma"/>
            <family val="2"/>
          </rPr>
          <t xml:space="preserve"> LR (DT </t>
        </r>
        <r>
          <rPr>
            <b/>
            <sz val="10"/>
            <color indexed="81"/>
            <rFont val="ＭＳ Ｐゴシック"/>
            <family val="3"/>
            <charset val="128"/>
          </rPr>
          <t>結果が陰性の場合</t>
        </r>
        <r>
          <rPr>
            <b/>
            <sz val="10"/>
            <color indexed="81"/>
            <rFont val="Tahoma"/>
            <family val="2"/>
          </rPr>
          <t xml:space="preserve">)
</t>
        </r>
        <r>
          <rPr>
            <sz val="10"/>
            <color indexed="81"/>
            <rFont val="Tahoma"/>
            <family val="2"/>
          </rPr>
          <t xml:space="preserve">LR &lt; 1 </t>
        </r>
        <r>
          <rPr>
            <sz val="10"/>
            <color indexed="81"/>
            <rFont val="ＭＳ Ｐゴシック"/>
            <family val="3"/>
            <charset val="128"/>
          </rPr>
          <t>の場合、</t>
        </r>
        <r>
          <rPr>
            <sz val="10"/>
            <color indexed="81"/>
            <rFont val="Tahoma"/>
            <family val="2"/>
          </rPr>
          <t xml:space="preserve">DT </t>
        </r>
        <r>
          <rPr>
            <sz val="10"/>
            <color indexed="81"/>
            <rFont val="ＭＳ Ｐゴシック"/>
            <family val="3"/>
            <charset val="128"/>
          </rPr>
          <t>が陰性だった参加者は、</t>
        </r>
        <r>
          <rPr>
            <sz val="10"/>
            <color indexed="81"/>
            <rFont val="Tahoma"/>
            <family val="2"/>
          </rPr>
          <t xml:space="preserve">RS+ve </t>
        </r>
        <r>
          <rPr>
            <sz val="10"/>
            <color indexed="81"/>
            <rFont val="ＭＳ Ｐゴシック"/>
            <family val="3"/>
            <charset val="128"/>
          </rPr>
          <t>よりは</t>
        </r>
        <r>
          <rPr>
            <sz val="10"/>
            <color indexed="81"/>
            <rFont val="Tahoma"/>
            <family val="2"/>
          </rPr>
          <t xml:space="preserve"> RS-ve </t>
        </r>
        <r>
          <rPr>
            <sz val="10"/>
            <color indexed="81"/>
            <rFont val="ＭＳ Ｐゴシック"/>
            <family val="3"/>
            <charset val="128"/>
          </rPr>
          <t>の可能性が高い。</t>
        </r>
        <r>
          <rPr>
            <sz val="10"/>
            <color indexed="81"/>
            <rFont val="Tahoma"/>
            <family val="2"/>
          </rPr>
          <t xml:space="preserve">-LR </t>
        </r>
        <r>
          <rPr>
            <sz val="10"/>
            <color indexed="81"/>
            <rFont val="ＭＳ Ｐゴシック"/>
            <family val="3"/>
            <charset val="128"/>
          </rPr>
          <t>が小さければ小さいほど優れた</t>
        </r>
        <r>
          <rPr>
            <sz val="10"/>
            <color indexed="81"/>
            <rFont val="Tahoma"/>
            <family val="2"/>
          </rPr>
          <t xml:space="preserve"> DT </t>
        </r>
        <r>
          <rPr>
            <sz val="10"/>
            <color indexed="81"/>
            <rFont val="ＭＳ Ｐゴシック"/>
            <family val="3"/>
            <charset val="128"/>
          </rPr>
          <t xml:space="preserve">であるといえる。
</t>
        </r>
        <r>
          <rPr>
            <sz val="10"/>
            <color indexed="81"/>
            <rFont val="Tahoma"/>
            <family val="2"/>
          </rPr>
          <t xml:space="preserve">-ve LR = RS+ve </t>
        </r>
        <r>
          <rPr>
            <sz val="10"/>
            <color indexed="81"/>
            <rFont val="ＭＳ Ｐゴシック"/>
            <family val="3"/>
            <charset val="128"/>
          </rPr>
          <t>の場合にテストが</t>
        </r>
        <r>
          <rPr>
            <sz val="10"/>
            <color indexed="81"/>
            <rFont val="Tahoma"/>
            <family val="2"/>
          </rPr>
          <t xml:space="preserve"> -ve </t>
        </r>
        <r>
          <rPr>
            <sz val="10"/>
            <color indexed="81"/>
            <rFont val="ＭＳ Ｐゴシック"/>
            <family val="3"/>
            <charset val="128"/>
          </rPr>
          <t>の可能性</t>
        </r>
        <r>
          <rPr>
            <sz val="10"/>
            <color indexed="81"/>
            <rFont val="Tahoma"/>
            <family val="2"/>
          </rPr>
          <t xml:space="preserve">/RS-ve </t>
        </r>
        <r>
          <rPr>
            <sz val="10"/>
            <color indexed="81"/>
            <rFont val="ＭＳ Ｐゴシック"/>
            <family val="3"/>
            <charset val="128"/>
          </rPr>
          <t>の場合にテストが</t>
        </r>
        <r>
          <rPr>
            <sz val="10"/>
            <color indexed="81"/>
            <rFont val="Tahoma"/>
            <family val="2"/>
          </rPr>
          <t xml:space="preserve"> -ve </t>
        </r>
        <r>
          <rPr>
            <sz val="10"/>
            <color indexed="81"/>
            <rFont val="ＭＳ Ｐゴシック"/>
            <family val="3"/>
            <charset val="128"/>
          </rPr>
          <t>の可能性</t>
        </r>
      </text>
    </comment>
    <comment ref="O52" authorId="0">
      <text>
        <r>
          <rPr>
            <b/>
            <sz val="10"/>
            <color indexed="81"/>
            <rFont val="ＭＳ Ｐゴシック"/>
            <family val="3"/>
            <charset val="128"/>
          </rPr>
          <t>検査</t>
        </r>
        <r>
          <rPr>
            <b/>
            <sz val="10"/>
            <color indexed="81"/>
            <rFont val="Tahoma"/>
            <family val="2"/>
          </rPr>
          <t xml:space="preserve"> -ve</t>
        </r>
        <r>
          <rPr>
            <b/>
            <sz val="10"/>
            <color indexed="81"/>
            <rFont val="ＭＳ Ｐゴシック"/>
            <family val="3"/>
            <charset val="128"/>
          </rPr>
          <t>、</t>
        </r>
        <r>
          <rPr>
            <b/>
            <sz val="10"/>
            <color indexed="81"/>
            <rFont val="Tahoma"/>
            <family val="2"/>
          </rPr>
          <t xml:space="preserve">RS +ve
</t>
        </r>
        <r>
          <rPr>
            <sz val="10"/>
            <color indexed="81"/>
            <rFont val="ＭＳ Ｐゴシック"/>
            <family val="3"/>
            <charset val="128"/>
          </rPr>
          <t>検査結果が陰性の人が</t>
        </r>
        <r>
          <rPr>
            <sz val="10"/>
            <color indexed="81"/>
            <rFont val="Tahoma"/>
            <family val="2"/>
          </rPr>
          <t xml:space="preserve"> RS+ve </t>
        </r>
        <r>
          <rPr>
            <sz val="10"/>
            <color indexed="81"/>
            <rFont val="ＭＳ Ｐゴシック"/>
            <family val="3"/>
            <charset val="128"/>
          </rPr>
          <t>である割合</t>
        </r>
      </text>
    </comment>
    <comment ref="R52" authorId="0">
      <text>
        <r>
          <rPr>
            <b/>
            <sz val="10"/>
            <color indexed="81"/>
            <rFont val="ＭＳ Ｐゴシック"/>
            <family val="3"/>
            <charset val="128"/>
          </rPr>
          <t>陰性予測値</t>
        </r>
        <r>
          <rPr>
            <sz val="10"/>
            <color indexed="81"/>
            <rFont val="ＭＳ Ｐゴシック"/>
            <family val="3"/>
            <charset val="128"/>
          </rPr>
          <t xml:space="preserve">
</t>
        </r>
        <r>
          <rPr>
            <sz val="10"/>
            <color indexed="81"/>
            <rFont val="Tahoma"/>
            <family val="2"/>
          </rPr>
          <t xml:space="preserve">DT </t>
        </r>
        <r>
          <rPr>
            <sz val="10"/>
            <color indexed="81"/>
            <rFont val="ＭＳ Ｐゴシック"/>
            <family val="3"/>
            <charset val="128"/>
          </rPr>
          <t>が陰性の場合の</t>
        </r>
        <r>
          <rPr>
            <sz val="10"/>
            <color indexed="81"/>
            <rFont val="Tahoma"/>
            <family val="2"/>
          </rPr>
          <t xml:space="preserve"> RS-ve </t>
        </r>
        <r>
          <rPr>
            <sz val="10"/>
            <color indexed="81"/>
            <rFont val="ＭＳ Ｐゴシック"/>
            <family val="3"/>
            <charset val="128"/>
          </rPr>
          <t>の確率</t>
        </r>
        <r>
          <rPr>
            <sz val="10"/>
            <color indexed="81"/>
            <rFont val="Tahoma"/>
            <family val="2"/>
          </rPr>
          <t xml:space="preserve"> 
</t>
        </r>
      </text>
    </comment>
    <comment ref="F55" authorId="2">
      <text>
        <r>
          <rPr>
            <sz val="10"/>
            <color indexed="81"/>
            <rFont val="ＭＳ Ｐゴシック"/>
            <family val="3"/>
            <charset val="128"/>
          </rPr>
          <t>研究母集団における標的疾患の</t>
        </r>
        <r>
          <rPr>
            <b/>
            <sz val="10"/>
            <color indexed="81"/>
            <rFont val="ＭＳ Ｐゴシック"/>
            <family val="3"/>
            <charset val="128"/>
          </rPr>
          <t>有病割合</t>
        </r>
        <r>
          <rPr>
            <sz val="10"/>
            <color indexed="81"/>
            <rFont val="ＭＳ Ｐゴシック"/>
            <family val="3"/>
            <charset val="128"/>
          </rPr>
          <t xml:space="preserve"> (すなわち</t>
        </r>
        <r>
          <rPr>
            <b/>
            <sz val="10"/>
            <color indexed="81"/>
            <rFont val="ＭＳ Ｐゴシック"/>
            <family val="3"/>
            <charset val="128"/>
          </rPr>
          <t>検査前確率</t>
        </r>
        <r>
          <rPr>
            <sz val="10"/>
            <color indexed="81"/>
            <rFont val="ＭＳ Ｐゴシック"/>
            <family val="3"/>
            <charset val="128"/>
          </rPr>
          <t xml:space="preserve">) 。標的疾患を参加者の人数で割った数値である。
</t>
        </r>
      </text>
    </comment>
    <comment ref="I55" authorId="2">
      <text>
        <r>
          <rPr>
            <sz val="10"/>
            <color indexed="81"/>
            <rFont val="ＭＳ Ｐゴシック"/>
            <family val="3"/>
            <charset val="128"/>
          </rPr>
          <t>研究母集団における、標的疾患を</t>
        </r>
        <r>
          <rPr>
            <b/>
            <sz val="10"/>
            <color indexed="81"/>
            <rFont val="ＭＳ Ｐゴシック"/>
            <family val="3"/>
            <charset val="128"/>
          </rPr>
          <t>有さない人の割合</t>
        </r>
        <r>
          <rPr>
            <sz val="10"/>
            <color indexed="81"/>
            <rFont val="ＭＳ Ｐゴシック"/>
            <family val="3"/>
            <charset val="128"/>
          </rPr>
          <t xml:space="preserve"> (標準検査に基づく)。
</t>
        </r>
      </text>
    </comment>
    <comment ref="O55" authorId="2">
      <text>
        <r>
          <rPr>
            <b/>
            <sz val="10"/>
            <color indexed="81"/>
            <rFont val="ＭＳ Ｐゴシック"/>
            <family val="3"/>
            <charset val="128"/>
          </rPr>
          <t>検査精度</t>
        </r>
        <r>
          <rPr>
            <sz val="10"/>
            <color indexed="81"/>
            <rFont val="ＭＳ Ｐゴシック"/>
            <family val="3"/>
            <charset val="128"/>
          </rPr>
          <t>とは、RS および DT の両方を受けた人のうち、DT によって正しく診断された人の割合である。</t>
        </r>
      </text>
    </comment>
  </commentList>
</comments>
</file>

<file path=xl/comments2.xml><?xml version="1.0" encoding="utf-8"?>
<comments xmlns="http://schemas.openxmlformats.org/spreadsheetml/2006/main">
  <authors>
    <author>FMHS</author>
    <author>Uni user</author>
    <author>Rod Jackson</author>
  </authors>
  <commentList>
    <comment ref="L47" authorId="0">
      <text>
        <r>
          <rPr>
            <b/>
            <sz val="10"/>
            <color indexed="81"/>
            <rFont val="Tahoma"/>
            <family val="2"/>
          </rPr>
          <t xml:space="preserve">Likelihood Ratios (LR) </t>
        </r>
        <r>
          <rPr>
            <sz val="10"/>
            <color indexed="81"/>
            <rFont val="Tahoma"/>
            <family val="2"/>
          </rPr>
          <t>are similar to relative risks (i.e. they are risk ratios). 
There are two LRs - one for a positive DT and one for a negative DT.  If there is no association between the DT result and the RS result, the LR will be 1.</t>
        </r>
      </text>
    </comment>
    <comment ref="O47" authorId="0">
      <text>
        <r>
          <rPr>
            <b/>
            <sz val="10"/>
            <color indexed="81"/>
            <rFont val="Tahoma"/>
            <family val="2"/>
          </rPr>
          <t xml:space="preserve">Post-test predictive values
aka Post-test probabilities
</t>
        </r>
        <r>
          <rPr>
            <sz val="10"/>
            <color indexed="81"/>
            <rFont val="Tahoma"/>
            <family val="2"/>
          </rPr>
          <t xml:space="preserve">is the probability of condition given a specified diagnostic test result.
</t>
        </r>
      </text>
    </comment>
    <comment ref="F49" authorId="1">
      <text>
        <r>
          <rPr>
            <b/>
            <sz val="10"/>
            <color indexed="81"/>
            <rFont val="Tahoma"/>
            <family val="2"/>
          </rPr>
          <t>Sensitivity</t>
        </r>
        <r>
          <rPr>
            <sz val="10"/>
            <color indexed="81"/>
            <rFont val="Tahoma"/>
            <family val="2"/>
          </rPr>
          <t xml:space="preserve"> is the proportion of those with target disorder who have a positive test, ie proportion of </t>
        </r>
        <r>
          <rPr>
            <b/>
            <sz val="10"/>
            <color indexed="81"/>
            <rFont val="Tahoma"/>
            <family val="2"/>
          </rPr>
          <t xml:space="preserve">true positives, </t>
        </r>
        <r>
          <rPr>
            <sz val="10"/>
            <color indexed="81"/>
            <rFont val="Tahoma"/>
            <family val="2"/>
          </rPr>
          <t>i.e. likelihood of a positive test given RS positive</t>
        </r>
      </text>
    </comment>
    <comment ref="I49" authorId="1">
      <text>
        <r>
          <rPr>
            <b/>
            <sz val="10"/>
            <color indexed="81"/>
            <rFont val="Tahoma"/>
            <family val="2"/>
          </rPr>
          <t>1-Specificity</t>
        </r>
        <r>
          <rPr>
            <sz val="10"/>
            <color indexed="81"/>
            <rFont val="Tahoma"/>
            <family val="2"/>
          </rPr>
          <t xml:space="preserve"> is the proportion of those without target disorder who have a positive test, ie the proportion of </t>
        </r>
        <r>
          <rPr>
            <b/>
            <sz val="10"/>
            <color indexed="81"/>
            <rFont val="Tahoma"/>
            <family val="2"/>
          </rPr>
          <t>false positives,</t>
        </r>
        <r>
          <rPr>
            <sz val="10"/>
            <color indexed="81"/>
            <rFont val="Tahoma"/>
            <family val="2"/>
          </rPr>
          <t xml:space="preserve"> i.e. likelihood of a positive test given RS negative</t>
        </r>
        <r>
          <rPr>
            <sz val="8"/>
            <color indexed="81"/>
            <rFont val="Tahoma"/>
            <family val="2"/>
          </rPr>
          <t xml:space="preserve">
 </t>
        </r>
      </text>
    </comment>
    <comment ref="L49" authorId="0">
      <text>
        <r>
          <rPr>
            <b/>
            <sz val="10"/>
            <color indexed="81"/>
            <rFont val="Tahoma"/>
            <family val="2"/>
          </rPr>
          <t xml:space="preserve">Positive LR (i.e. for positive DT result)
</t>
        </r>
        <r>
          <rPr>
            <sz val="10"/>
            <color indexed="81"/>
            <rFont val="Tahoma"/>
            <family val="2"/>
          </rPr>
          <t>If LR &gt; 1, participants with positive DT are more likely to be RS+ve than RS-ve. The higher the +LR the better the DT.
The +ve LR = likelihood of a +ve test given RS+ve / likelihood of a +ve test given RS-ve</t>
        </r>
      </text>
    </comment>
    <comment ref="O49" authorId="0">
      <text>
        <r>
          <rPr>
            <b/>
            <sz val="10"/>
            <color indexed="81"/>
            <rFont val="Tahoma"/>
            <family val="2"/>
          </rPr>
          <t xml:space="preserve">Positive predictive value </t>
        </r>
        <r>
          <rPr>
            <sz val="10"/>
            <color indexed="81"/>
            <rFont val="Tahoma"/>
            <family val="2"/>
          </rPr>
          <t xml:space="preserve">(aka post-test probability of disease, given +ve DT)
</t>
        </r>
        <r>
          <rPr>
            <b/>
            <sz val="10"/>
            <color indexed="81"/>
            <rFont val="Tahoma"/>
            <family val="2"/>
          </rPr>
          <t xml:space="preserve">
= </t>
        </r>
        <r>
          <rPr>
            <sz val="10"/>
            <color indexed="81"/>
            <rFont val="Tahoma"/>
            <family val="2"/>
          </rPr>
          <t>for those testing positive on DT, the probability of RS+ve</t>
        </r>
        <r>
          <rPr>
            <sz val="10"/>
            <color indexed="81"/>
            <rFont val="Tahoma"/>
            <family val="2"/>
          </rPr>
          <t xml:space="preserve">
</t>
        </r>
      </text>
    </comment>
    <comment ref="R49" authorId="0">
      <text>
        <r>
          <rPr>
            <b/>
            <sz val="10"/>
            <color indexed="81"/>
            <rFont val="Tahoma"/>
            <family val="2"/>
          </rPr>
          <t>Test +ve, RS -ve</t>
        </r>
        <r>
          <rPr>
            <sz val="10"/>
            <color indexed="81"/>
            <rFont val="Tahoma"/>
            <family val="2"/>
          </rPr>
          <t xml:space="preserve">
probability that someone with a  positive test is RS-ve.</t>
        </r>
      </text>
    </comment>
    <comment ref="F52" authorId="1">
      <text>
        <r>
          <rPr>
            <b/>
            <sz val="10"/>
            <color indexed="81"/>
            <rFont val="Tahoma"/>
            <family val="2"/>
          </rPr>
          <t>1-Sensitivity</t>
        </r>
        <r>
          <rPr>
            <sz val="10"/>
            <color indexed="81"/>
            <rFont val="Tahoma"/>
            <family val="2"/>
          </rPr>
          <t xml:space="preserve"> is the proportion of those with target disorder who have a negative test, ie proportion of</t>
        </r>
        <r>
          <rPr>
            <b/>
            <sz val="10"/>
            <color indexed="81"/>
            <rFont val="Tahoma"/>
            <family val="2"/>
          </rPr>
          <t xml:space="preserve"> false negatives</t>
        </r>
        <r>
          <rPr>
            <sz val="10"/>
            <color indexed="81"/>
            <rFont val="Tahoma"/>
            <family val="2"/>
          </rPr>
          <t>,</t>
        </r>
        <r>
          <rPr>
            <b/>
            <sz val="10"/>
            <color indexed="81"/>
            <rFont val="Tahoma"/>
            <family val="2"/>
          </rPr>
          <t xml:space="preserve"> </t>
        </r>
        <r>
          <rPr>
            <sz val="10"/>
            <color indexed="81"/>
            <rFont val="Tahoma"/>
            <family val="2"/>
          </rPr>
          <t>i.e. likelihood of a negative test given RS positive</t>
        </r>
      </text>
    </comment>
    <comment ref="I52" authorId="1">
      <text>
        <r>
          <rPr>
            <b/>
            <sz val="10"/>
            <color indexed="81"/>
            <rFont val="Tahoma"/>
            <family val="2"/>
          </rPr>
          <t xml:space="preserve">Specificity </t>
        </r>
        <r>
          <rPr>
            <sz val="10"/>
            <color indexed="81"/>
            <rFont val="Tahoma"/>
            <family val="2"/>
          </rPr>
          <t xml:space="preserve">is the proportion of those without target disorder who have a negative test, ie proportion of </t>
        </r>
        <r>
          <rPr>
            <b/>
            <sz val="10"/>
            <color indexed="81"/>
            <rFont val="Tahoma"/>
            <family val="2"/>
          </rPr>
          <t>true negatives</t>
        </r>
        <r>
          <rPr>
            <sz val="10"/>
            <color indexed="81"/>
            <rFont val="Tahoma"/>
            <family val="2"/>
          </rPr>
          <t>, i.e. likelihood of a negative test given RS negative.</t>
        </r>
        <r>
          <rPr>
            <sz val="8"/>
            <color indexed="81"/>
            <rFont val="Tahoma"/>
            <family val="2"/>
          </rPr>
          <t xml:space="preserve">
</t>
        </r>
      </text>
    </comment>
    <comment ref="L52" authorId="0">
      <text>
        <r>
          <rPr>
            <b/>
            <sz val="10"/>
            <color indexed="81"/>
            <rFont val="Tahoma"/>
            <family val="2"/>
          </rPr>
          <t xml:space="preserve">Negative LR (i.e. for negative DT result)
</t>
        </r>
        <r>
          <rPr>
            <sz val="10"/>
            <color indexed="81"/>
            <rFont val="Tahoma"/>
            <family val="2"/>
          </rPr>
          <t>If LR &lt; 1, participants with negative DT are more likely to be RS-ve than RS+ve. The smaller the -LR the better the DT.
The -ve LR = likelihood of a -ve test given RS+ve / likelihood of a -ve test given RS-ve</t>
        </r>
      </text>
    </comment>
    <comment ref="O52" authorId="0">
      <text>
        <r>
          <rPr>
            <b/>
            <sz val="10"/>
            <color indexed="81"/>
            <rFont val="Tahoma"/>
            <family val="2"/>
          </rPr>
          <t>Test -ve, RS +ve</t>
        </r>
        <r>
          <rPr>
            <sz val="10"/>
            <color indexed="81"/>
            <rFont val="Tahoma"/>
            <family val="2"/>
          </rPr>
          <t xml:space="preserve">
Probability that someone with a negative test is RS +ve</t>
        </r>
      </text>
    </comment>
    <comment ref="R52" authorId="0">
      <text>
        <r>
          <rPr>
            <b/>
            <sz val="10"/>
            <color indexed="81"/>
            <rFont val="Tahoma"/>
            <family val="2"/>
          </rPr>
          <t xml:space="preserve">Negative Predictive Value
</t>
        </r>
        <r>
          <rPr>
            <sz val="10"/>
            <color indexed="81"/>
            <rFont val="Tahoma"/>
            <family val="2"/>
          </rPr>
          <t xml:space="preserve">for negative DT, the probability of RS-ve
</t>
        </r>
      </text>
    </comment>
    <comment ref="F55" authorId="2">
      <text>
        <r>
          <rPr>
            <b/>
            <sz val="9"/>
            <color indexed="81"/>
            <rFont val="Geneva"/>
          </rPr>
          <t xml:space="preserve">Prevalence </t>
        </r>
        <r>
          <rPr>
            <sz val="9"/>
            <color indexed="81"/>
            <rFont val="Geneva"/>
          </rPr>
          <t xml:space="preserve">of target disorder (aka </t>
        </r>
        <r>
          <rPr>
            <b/>
            <sz val="9"/>
            <color indexed="81"/>
            <rFont val="Geneva"/>
          </rPr>
          <t>pre-test probability</t>
        </r>
        <r>
          <rPr>
            <sz val="9"/>
            <color indexed="81"/>
            <rFont val="Geneva"/>
          </rPr>
          <t xml:space="preserve">) in study population. It is the number with target disorder divided by participant population).
</t>
        </r>
      </text>
    </comment>
    <comment ref="I55" authorId="2">
      <text>
        <r>
          <rPr>
            <b/>
            <sz val="9"/>
            <color indexed="81"/>
            <rFont val="Geneva"/>
          </rPr>
          <t xml:space="preserve">Prevalence </t>
        </r>
        <r>
          <rPr>
            <sz val="9"/>
            <color indexed="81"/>
            <rFont val="Geneva"/>
          </rPr>
          <t xml:space="preserve">of </t>
        </r>
        <r>
          <rPr>
            <b/>
            <sz val="9"/>
            <color indexed="81"/>
            <rFont val="Geneva"/>
          </rPr>
          <t>not</t>
        </r>
        <r>
          <rPr>
            <sz val="9"/>
            <color indexed="81"/>
            <rFont val="Geneva"/>
          </rPr>
          <t xml:space="preserve"> having target disorder (based on reference standard) in study population.
</t>
        </r>
      </text>
    </comment>
    <comment ref="O55" authorId="2">
      <text>
        <r>
          <rPr>
            <b/>
            <sz val="9"/>
            <color indexed="81"/>
            <rFont val="Geneva"/>
          </rPr>
          <t xml:space="preserve">Test accuracy </t>
        </r>
        <r>
          <rPr>
            <sz val="9"/>
            <color indexed="81"/>
            <rFont val="Geneva"/>
          </rPr>
          <t>is the proportion of all who had both RS &amp; DT who were correctly diagnosed by the DT.</t>
        </r>
      </text>
    </comment>
  </commentList>
</comments>
</file>

<file path=xl/comments3.xml><?xml version="1.0" encoding="utf-8"?>
<comments xmlns="http://schemas.openxmlformats.org/spreadsheetml/2006/main">
  <authors>
    <author>FMHS</author>
    <author>Uni user</author>
    <author>Rod Jackson</author>
  </authors>
  <commentList>
    <comment ref="L47" authorId="0">
      <text>
        <r>
          <rPr>
            <b/>
            <sz val="10"/>
            <color indexed="81"/>
            <rFont val="Tahoma"/>
            <family val="2"/>
          </rPr>
          <t xml:space="preserve">Likelihood Ratios (LR) </t>
        </r>
        <r>
          <rPr>
            <sz val="10"/>
            <color indexed="81"/>
            <rFont val="Tahoma"/>
            <family val="2"/>
          </rPr>
          <t>are similar to relative risks (i.e. they are risk ratios). 
There are two LRs - one for a positive DT and one for a negative DT.  If there is no association between the DT result and the RS result, the LR will be 1.</t>
        </r>
      </text>
    </comment>
    <comment ref="O47" authorId="0">
      <text>
        <r>
          <rPr>
            <b/>
            <sz val="10"/>
            <color indexed="81"/>
            <rFont val="Tahoma"/>
            <family val="2"/>
          </rPr>
          <t xml:space="preserve">Post-test predictive values
aka Post-test probabilities
</t>
        </r>
        <r>
          <rPr>
            <sz val="10"/>
            <color indexed="81"/>
            <rFont val="Tahoma"/>
            <family val="2"/>
          </rPr>
          <t xml:space="preserve">is the probability of condition given a specified diagnostic test result.
</t>
        </r>
      </text>
    </comment>
    <comment ref="F49" authorId="1">
      <text>
        <r>
          <rPr>
            <b/>
            <sz val="10"/>
            <color indexed="81"/>
            <rFont val="Tahoma"/>
            <family val="2"/>
          </rPr>
          <t>Sensitivity</t>
        </r>
        <r>
          <rPr>
            <sz val="10"/>
            <color indexed="81"/>
            <rFont val="Tahoma"/>
            <family val="2"/>
          </rPr>
          <t xml:space="preserve"> is the proportion of those with target disorder who have a positive test, ie proportion of </t>
        </r>
        <r>
          <rPr>
            <b/>
            <sz val="10"/>
            <color indexed="81"/>
            <rFont val="Tahoma"/>
            <family val="2"/>
          </rPr>
          <t xml:space="preserve">true positives, </t>
        </r>
        <r>
          <rPr>
            <sz val="10"/>
            <color indexed="81"/>
            <rFont val="Tahoma"/>
            <family val="2"/>
          </rPr>
          <t>i.e. likelihood of a positive test given RS positive</t>
        </r>
      </text>
    </comment>
    <comment ref="I49" authorId="1">
      <text>
        <r>
          <rPr>
            <b/>
            <sz val="10"/>
            <color indexed="81"/>
            <rFont val="Tahoma"/>
            <family val="2"/>
          </rPr>
          <t>1-Specificity</t>
        </r>
        <r>
          <rPr>
            <sz val="10"/>
            <color indexed="81"/>
            <rFont val="Tahoma"/>
            <family val="2"/>
          </rPr>
          <t xml:space="preserve"> is the proportion of those without target disorder who have a positive test, ie the proportion of </t>
        </r>
        <r>
          <rPr>
            <b/>
            <sz val="10"/>
            <color indexed="81"/>
            <rFont val="Tahoma"/>
            <family val="2"/>
          </rPr>
          <t>false positives,</t>
        </r>
        <r>
          <rPr>
            <sz val="10"/>
            <color indexed="81"/>
            <rFont val="Tahoma"/>
            <family val="2"/>
          </rPr>
          <t xml:space="preserve"> i.e. likelihood of a positive test given RS negative</t>
        </r>
        <r>
          <rPr>
            <sz val="8"/>
            <color indexed="81"/>
            <rFont val="Tahoma"/>
            <family val="2"/>
          </rPr>
          <t xml:space="preserve">
 </t>
        </r>
      </text>
    </comment>
    <comment ref="L49" authorId="0">
      <text>
        <r>
          <rPr>
            <b/>
            <sz val="10"/>
            <color indexed="81"/>
            <rFont val="Tahoma"/>
            <family val="2"/>
          </rPr>
          <t xml:space="preserve">Positive LR (i.e. for positive DT result)
</t>
        </r>
        <r>
          <rPr>
            <sz val="10"/>
            <color indexed="81"/>
            <rFont val="Tahoma"/>
            <family val="2"/>
          </rPr>
          <t>If LR &gt; 1, participants with positive DT are more likely to be RS+ve than RS-ve. The higher the +LR the better the DT.
The +ve LR = likelihood of a +ve test given RS+ve / likelihood of a +ve test given RS-ve</t>
        </r>
      </text>
    </comment>
    <comment ref="O49" authorId="0">
      <text>
        <r>
          <rPr>
            <b/>
            <sz val="10"/>
            <color indexed="81"/>
            <rFont val="Tahoma"/>
            <family val="2"/>
          </rPr>
          <t xml:space="preserve">Positive predictive value </t>
        </r>
        <r>
          <rPr>
            <sz val="10"/>
            <color indexed="81"/>
            <rFont val="Tahoma"/>
            <family val="2"/>
          </rPr>
          <t xml:space="preserve">(aka post-test probability of disease, given +ve DT)
</t>
        </r>
        <r>
          <rPr>
            <b/>
            <sz val="10"/>
            <color indexed="81"/>
            <rFont val="Tahoma"/>
            <family val="2"/>
          </rPr>
          <t xml:space="preserve">
= </t>
        </r>
        <r>
          <rPr>
            <sz val="10"/>
            <color indexed="81"/>
            <rFont val="Tahoma"/>
            <family val="2"/>
          </rPr>
          <t>for those testing positive on DT, the probability of RS+ve</t>
        </r>
        <r>
          <rPr>
            <sz val="10"/>
            <color indexed="81"/>
            <rFont val="Tahoma"/>
            <family val="2"/>
          </rPr>
          <t xml:space="preserve">
</t>
        </r>
      </text>
    </comment>
    <comment ref="R49" authorId="0">
      <text>
        <r>
          <rPr>
            <b/>
            <sz val="10"/>
            <color indexed="81"/>
            <rFont val="Tahoma"/>
            <family val="2"/>
          </rPr>
          <t>Test +ve, RS -ve</t>
        </r>
        <r>
          <rPr>
            <sz val="10"/>
            <color indexed="81"/>
            <rFont val="Tahoma"/>
            <family val="2"/>
          </rPr>
          <t xml:space="preserve">
probability that someone with a  positive test is RS-ve.</t>
        </r>
      </text>
    </comment>
    <comment ref="F52" authorId="1">
      <text>
        <r>
          <rPr>
            <b/>
            <sz val="10"/>
            <color indexed="81"/>
            <rFont val="Tahoma"/>
            <family val="2"/>
          </rPr>
          <t>1-Sensitivity</t>
        </r>
        <r>
          <rPr>
            <sz val="10"/>
            <color indexed="81"/>
            <rFont val="Tahoma"/>
            <family val="2"/>
          </rPr>
          <t xml:space="preserve"> is the proportion of those with target disorder who have a negative test, ie proportion of</t>
        </r>
        <r>
          <rPr>
            <b/>
            <sz val="10"/>
            <color indexed="81"/>
            <rFont val="Tahoma"/>
            <family val="2"/>
          </rPr>
          <t xml:space="preserve"> false negatives</t>
        </r>
        <r>
          <rPr>
            <sz val="10"/>
            <color indexed="81"/>
            <rFont val="Tahoma"/>
            <family val="2"/>
          </rPr>
          <t>,</t>
        </r>
        <r>
          <rPr>
            <b/>
            <sz val="10"/>
            <color indexed="81"/>
            <rFont val="Tahoma"/>
            <family val="2"/>
          </rPr>
          <t xml:space="preserve"> </t>
        </r>
        <r>
          <rPr>
            <sz val="10"/>
            <color indexed="81"/>
            <rFont val="Tahoma"/>
            <family val="2"/>
          </rPr>
          <t>i.e. likelihood of a negative test given RS positive</t>
        </r>
      </text>
    </comment>
    <comment ref="I52" authorId="1">
      <text>
        <r>
          <rPr>
            <b/>
            <sz val="10"/>
            <color indexed="81"/>
            <rFont val="Tahoma"/>
            <family val="2"/>
          </rPr>
          <t xml:space="preserve">Specificity </t>
        </r>
        <r>
          <rPr>
            <sz val="10"/>
            <color indexed="81"/>
            <rFont val="Tahoma"/>
            <family val="2"/>
          </rPr>
          <t xml:space="preserve">is the proportion of those without target disorder who have a negative test, ie proportion of </t>
        </r>
        <r>
          <rPr>
            <b/>
            <sz val="10"/>
            <color indexed="81"/>
            <rFont val="Tahoma"/>
            <family val="2"/>
          </rPr>
          <t>true negatives</t>
        </r>
        <r>
          <rPr>
            <sz val="10"/>
            <color indexed="81"/>
            <rFont val="Tahoma"/>
            <family val="2"/>
          </rPr>
          <t>, i.e. likelihood of a negative test given RS negative.</t>
        </r>
        <r>
          <rPr>
            <sz val="8"/>
            <color indexed="81"/>
            <rFont val="Tahoma"/>
            <family val="2"/>
          </rPr>
          <t xml:space="preserve">
</t>
        </r>
      </text>
    </comment>
    <comment ref="L52" authorId="0">
      <text>
        <r>
          <rPr>
            <b/>
            <sz val="10"/>
            <color indexed="81"/>
            <rFont val="Tahoma"/>
            <family val="2"/>
          </rPr>
          <t xml:space="preserve">Negative LR (i.e. for negative DT result)
</t>
        </r>
        <r>
          <rPr>
            <sz val="10"/>
            <color indexed="81"/>
            <rFont val="Tahoma"/>
            <family val="2"/>
          </rPr>
          <t>If LR &lt; 1, participants with negative DT are more likely to be RS-ve than RS+ve. The smaller the -LR the better the DT.
The -ve LR = likelihood of a -ve test given RS+ve / likelihood of a -ve test given RS-ve</t>
        </r>
      </text>
    </comment>
    <comment ref="O52" authorId="0">
      <text>
        <r>
          <rPr>
            <b/>
            <sz val="10"/>
            <color indexed="81"/>
            <rFont val="Tahoma"/>
            <family val="2"/>
          </rPr>
          <t>Test -ve, RS +ve</t>
        </r>
        <r>
          <rPr>
            <sz val="10"/>
            <color indexed="81"/>
            <rFont val="Tahoma"/>
            <family val="2"/>
          </rPr>
          <t xml:space="preserve">
Probability that someone with a negative test is RS +ve</t>
        </r>
      </text>
    </comment>
    <comment ref="R52" authorId="0">
      <text>
        <r>
          <rPr>
            <b/>
            <sz val="10"/>
            <color indexed="81"/>
            <rFont val="Tahoma"/>
            <family val="2"/>
          </rPr>
          <t xml:space="preserve">Negative Predictive Value
</t>
        </r>
        <r>
          <rPr>
            <sz val="10"/>
            <color indexed="81"/>
            <rFont val="Tahoma"/>
            <family val="2"/>
          </rPr>
          <t xml:space="preserve">for negative DT, the probability of RS-ve
</t>
        </r>
      </text>
    </comment>
    <comment ref="F55" authorId="2">
      <text>
        <r>
          <rPr>
            <b/>
            <sz val="9"/>
            <color indexed="81"/>
            <rFont val="Geneva"/>
          </rPr>
          <t xml:space="preserve">Prevalence </t>
        </r>
        <r>
          <rPr>
            <sz val="9"/>
            <color indexed="81"/>
            <rFont val="Geneva"/>
          </rPr>
          <t xml:space="preserve">of target disorder (aka </t>
        </r>
        <r>
          <rPr>
            <b/>
            <sz val="9"/>
            <color indexed="81"/>
            <rFont val="Geneva"/>
          </rPr>
          <t>pre-test probability</t>
        </r>
        <r>
          <rPr>
            <sz val="9"/>
            <color indexed="81"/>
            <rFont val="Geneva"/>
          </rPr>
          <t xml:space="preserve">) in study population. It is the number with target disorder divided by participant population).
</t>
        </r>
      </text>
    </comment>
    <comment ref="I55" authorId="2">
      <text>
        <r>
          <rPr>
            <b/>
            <sz val="9"/>
            <color indexed="81"/>
            <rFont val="Geneva"/>
          </rPr>
          <t xml:space="preserve">Prevalence </t>
        </r>
        <r>
          <rPr>
            <sz val="9"/>
            <color indexed="81"/>
            <rFont val="Geneva"/>
          </rPr>
          <t xml:space="preserve">of </t>
        </r>
        <r>
          <rPr>
            <b/>
            <sz val="9"/>
            <color indexed="81"/>
            <rFont val="Geneva"/>
          </rPr>
          <t>not</t>
        </r>
        <r>
          <rPr>
            <sz val="9"/>
            <color indexed="81"/>
            <rFont val="Geneva"/>
          </rPr>
          <t xml:space="preserve"> having target disorder (based on reference standard) in study population.
</t>
        </r>
      </text>
    </comment>
    <comment ref="O55" authorId="2">
      <text>
        <r>
          <rPr>
            <b/>
            <sz val="9"/>
            <color indexed="81"/>
            <rFont val="Geneva"/>
          </rPr>
          <t xml:space="preserve">Test accuracy </t>
        </r>
        <r>
          <rPr>
            <sz val="9"/>
            <color indexed="81"/>
            <rFont val="Geneva"/>
          </rPr>
          <t>is the proportion of all who had both RS &amp; DT who were correctly diagnosed by the DT.</t>
        </r>
      </text>
    </comment>
  </commentList>
</comments>
</file>

<file path=xl/comments4.xml><?xml version="1.0" encoding="utf-8"?>
<comments xmlns="http://schemas.openxmlformats.org/spreadsheetml/2006/main">
  <authors>
    <author>FMHS</author>
    <author>Uni user</author>
    <author>Rod Jackson</author>
  </authors>
  <commentList>
    <comment ref="L47" authorId="0">
      <text>
        <r>
          <rPr>
            <b/>
            <sz val="10"/>
            <color indexed="81"/>
            <rFont val="Tahoma"/>
            <family val="2"/>
          </rPr>
          <t xml:space="preserve">Likelihood Ratios (LR) </t>
        </r>
        <r>
          <rPr>
            <sz val="10"/>
            <color indexed="81"/>
            <rFont val="Tahoma"/>
            <family val="2"/>
          </rPr>
          <t>are similar to relative risks (i.e. they are risk ratios). 
There are two LRs - one for a positive DT and one for a negative DT.  If there is no association between the DT result and the RS result, the LR will be 1.</t>
        </r>
      </text>
    </comment>
    <comment ref="O47" authorId="0">
      <text>
        <r>
          <rPr>
            <b/>
            <sz val="10"/>
            <color indexed="81"/>
            <rFont val="Tahoma"/>
            <family val="2"/>
          </rPr>
          <t xml:space="preserve">Post-test predictive values
aka Post-test probabilities
</t>
        </r>
        <r>
          <rPr>
            <sz val="10"/>
            <color indexed="81"/>
            <rFont val="Tahoma"/>
            <family val="2"/>
          </rPr>
          <t xml:space="preserve">is the probability of condition given a specified diagnostic test result.
</t>
        </r>
      </text>
    </comment>
    <comment ref="F49" authorId="1">
      <text>
        <r>
          <rPr>
            <b/>
            <sz val="10"/>
            <color indexed="81"/>
            <rFont val="Tahoma"/>
            <family val="2"/>
          </rPr>
          <t>Sensitivity</t>
        </r>
        <r>
          <rPr>
            <sz val="10"/>
            <color indexed="81"/>
            <rFont val="Tahoma"/>
            <family val="2"/>
          </rPr>
          <t xml:space="preserve"> is the proportion of those with target disorder who have a positive test, ie proportion of </t>
        </r>
        <r>
          <rPr>
            <b/>
            <sz val="10"/>
            <color indexed="81"/>
            <rFont val="Tahoma"/>
            <family val="2"/>
          </rPr>
          <t xml:space="preserve">true positives, </t>
        </r>
        <r>
          <rPr>
            <sz val="10"/>
            <color indexed="81"/>
            <rFont val="Tahoma"/>
            <family val="2"/>
          </rPr>
          <t>i.e. likelihood of a positive test given RS positive</t>
        </r>
      </text>
    </comment>
    <comment ref="I49" authorId="1">
      <text>
        <r>
          <rPr>
            <b/>
            <sz val="10"/>
            <color indexed="81"/>
            <rFont val="Tahoma"/>
            <family val="2"/>
          </rPr>
          <t>1-Specificity</t>
        </r>
        <r>
          <rPr>
            <sz val="10"/>
            <color indexed="81"/>
            <rFont val="Tahoma"/>
            <family val="2"/>
          </rPr>
          <t xml:space="preserve"> is the proportion of those without target disorder who have a positive test, ie the proportion of </t>
        </r>
        <r>
          <rPr>
            <b/>
            <sz val="10"/>
            <color indexed="81"/>
            <rFont val="Tahoma"/>
            <family val="2"/>
          </rPr>
          <t>false positives,</t>
        </r>
        <r>
          <rPr>
            <sz val="10"/>
            <color indexed="81"/>
            <rFont val="Tahoma"/>
            <family val="2"/>
          </rPr>
          <t xml:space="preserve"> i.e. likelihood of a positive test given RS negative</t>
        </r>
        <r>
          <rPr>
            <sz val="8"/>
            <color indexed="81"/>
            <rFont val="Tahoma"/>
            <family val="2"/>
          </rPr>
          <t xml:space="preserve">
 </t>
        </r>
      </text>
    </comment>
    <comment ref="L49" authorId="0">
      <text>
        <r>
          <rPr>
            <b/>
            <sz val="10"/>
            <color indexed="81"/>
            <rFont val="Tahoma"/>
            <family val="2"/>
          </rPr>
          <t xml:space="preserve">Positive LR (i.e. for positive DT result)
</t>
        </r>
        <r>
          <rPr>
            <sz val="10"/>
            <color indexed="81"/>
            <rFont val="Tahoma"/>
            <family val="2"/>
          </rPr>
          <t>If LR &gt; 1, participants with positive DT are more likely to be RS+ve than RS-ve. The higher the +LR the better the DT.
The +ve LR = likelihood of a +ve test given RS+ve / likelihood of a +ve test given RS-ve</t>
        </r>
      </text>
    </comment>
    <comment ref="O49" authorId="0">
      <text>
        <r>
          <rPr>
            <b/>
            <sz val="10"/>
            <color indexed="81"/>
            <rFont val="Tahoma"/>
            <family val="2"/>
          </rPr>
          <t xml:space="preserve">Positive predictive value </t>
        </r>
        <r>
          <rPr>
            <sz val="10"/>
            <color indexed="81"/>
            <rFont val="Tahoma"/>
            <family val="2"/>
          </rPr>
          <t xml:space="preserve">(aka post-test probability of disease, given +ve DT)
</t>
        </r>
        <r>
          <rPr>
            <b/>
            <sz val="10"/>
            <color indexed="81"/>
            <rFont val="Tahoma"/>
            <family val="2"/>
          </rPr>
          <t xml:space="preserve">
= </t>
        </r>
        <r>
          <rPr>
            <sz val="10"/>
            <color indexed="81"/>
            <rFont val="Tahoma"/>
            <family val="2"/>
          </rPr>
          <t>for those testing positive on DT, the probability of RS+ve</t>
        </r>
        <r>
          <rPr>
            <sz val="10"/>
            <color indexed="81"/>
            <rFont val="Tahoma"/>
            <family val="2"/>
          </rPr>
          <t xml:space="preserve">
</t>
        </r>
      </text>
    </comment>
    <comment ref="R49" authorId="0">
      <text>
        <r>
          <rPr>
            <b/>
            <sz val="10"/>
            <color indexed="81"/>
            <rFont val="Tahoma"/>
            <family val="2"/>
          </rPr>
          <t>Test +ve, RS -ve</t>
        </r>
        <r>
          <rPr>
            <sz val="10"/>
            <color indexed="81"/>
            <rFont val="Tahoma"/>
            <family val="2"/>
          </rPr>
          <t xml:space="preserve">
probability that someone with a  positive test is RS-ve.</t>
        </r>
      </text>
    </comment>
    <comment ref="F52" authorId="1">
      <text>
        <r>
          <rPr>
            <b/>
            <sz val="10"/>
            <color indexed="81"/>
            <rFont val="Tahoma"/>
            <family val="2"/>
          </rPr>
          <t>1-Sensitivity</t>
        </r>
        <r>
          <rPr>
            <sz val="10"/>
            <color indexed="81"/>
            <rFont val="Tahoma"/>
            <family val="2"/>
          </rPr>
          <t xml:space="preserve"> is the proportion of those with target disorder who have a negative test, ie proportion of</t>
        </r>
        <r>
          <rPr>
            <b/>
            <sz val="10"/>
            <color indexed="81"/>
            <rFont val="Tahoma"/>
            <family val="2"/>
          </rPr>
          <t xml:space="preserve"> false negatives</t>
        </r>
        <r>
          <rPr>
            <sz val="10"/>
            <color indexed="81"/>
            <rFont val="Tahoma"/>
            <family val="2"/>
          </rPr>
          <t>,</t>
        </r>
        <r>
          <rPr>
            <b/>
            <sz val="10"/>
            <color indexed="81"/>
            <rFont val="Tahoma"/>
            <family val="2"/>
          </rPr>
          <t xml:space="preserve"> </t>
        </r>
        <r>
          <rPr>
            <sz val="10"/>
            <color indexed="81"/>
            <rFont val="Tahoma"/>
            <family val="2"/>
          </rPr>
          <t>i.e. likelihood of a negative test given RS positive</t>
        </r>
      </text>
    </comment>
    <comment ref="I52" authorId="1">
      <text>
        <r>
          <rPr>
            <b/>
            <sz val="10"/>
            <color indexed="81"/>
            <rFont val="Tahoma"/>
            <family val="2"/>
          </rPr>
          <t xml:space="preserve">Specificity </t>
        </r>
        <r>
          <rPr>
            <sz val="10"/>
            <color indexed="81"/>
            <rFont val="Tahoma"/>
            <family val="2"/>
          </rPr>
          <t xml:space="preserve">is the proportion of those without target disorder who have a negative test, ie proportion of </t>
        </r>
        <r>
          <rPr>
            <b/>
            <sz val="10"/>
            <color indexed="81"/>
            <rFont val="Tahoma"/>
            <family val="2"/>
          </rPr>
          <t>true negatives</t>
        </r>
        <r>
          <rPr>
            <sz val="10"/>
            <color indexed="81"/>
            <rFont val="Tahoma"/>
            <family val="2"/>
          </rPr>
          <t>, i.e. likelihood of a negative test given RS negative.</t>
        </r>
        <r>
          <rPr>
            <sz val="8"/>
            <color indexed="81"/>
            <rFont val="Tahoma"/>
            <family val="2"/>
          </rPr>
          <t xml:space="preserve">
</t>
        </r>
      </text>
    </comment>
    <comment ref="L52" authorId="0">
      <text>
        <r>
          <rPr>
            <b/>
            <sz val="10"/>
            <color indexed="81"/>
            <rFont val="Tahoma"/>
            <family val="2"/>
          </rPr>
          <t xml:space="preserve">Negative LR (i.e. for negative DT result)
</t>
        </r>
        <r>
          <rPr>
            <sz val="10"/>
            <color indexed="81"/>
            <rFont val="Tahoma"/>
            <family val="2"/>
          </rPr>
          <t>If LR &lt; 1, participants with negative DT are more likely to be RS-ve than RS+ve. The smaller the -LR the better the DT.
The -ve LR = likelihood of a -ve test given RS+ve / likelihood of a -ve test given RS-ve</t>
        </r>
      </text>
    </comment>
    <comment ref="O52" authorId="0">
      <text>
        <r>
          <rPr>
            <b/>
            <sz val="10"/>
            <color indexed="81"/>
            <rFont val="Tahoma"/>
            <family val="2"/>
          </rPr>
          <t>Test -ve, RS +ve</t>
        </r>
        <r>
          <rPr>
            <sz val="10"/>
            <color indexed="81"/>
            <rFont val="Tahoma"/>
            <family val="2"/>
          </rPr>
          <t xml:space="preserve">
Probability that someone with a negative test is RS +ve</t>
        </r>
      </text>
    </comment>
    <comment ref="R52" authorId="0">
      <text>
        <r>
          <rPr>
            <b/>
            <sz val="10"/>
            <color indexed="81"/>
            <rFont val="Tahoma"/>
            <family val="2"/>
          </rPr>
          <t xml:space="preserve">Negative Predictive Value
</t>
        </r>
        <r>
          <rPr>
            <sz val="10"/>
            <color indexed="81"/>
            <rFont val="Tahoma"/>
            <family val="2"/>
          </rPr>
          <t xml:space="preserve">for negative DT, the probability of RS-ve
</t>
        </r>
      </text>
    </comment>
    <comment ref="F55" authorId="2">
      <text>
        <r>
          <rPr>
            <b/>
            <sz val="9"/>
            <color indexed="81"/>
            <rFont val="Geneva"/>
          </rPr>
          <t xml:space="preserve">Prevalence </t>
        </r>
        <r>
          <rPr>
            <sz val="9"/>
            <color indexed="81"/>
            <rFont val="Geneva"/>
          </rPr>
          <t xml:space="preserve">of target disorder (aka </t>
        </r>
        <r>
          <rPr>
            <b/>
            <sz val="9"/>
            <color indexed="81"/>
            <rFont val="Geneva"/>
          </rPr>
          <t>pre-test probability</t>
        </r>
        <r>
          <rPr>
            <sz val="9"/>
            <color indexed="81"/>
            <rFont val="Geneva"/>
          </rPr>
          <t xml:space="preserve">) in study population. It is the number with target disorder divided by participant population).
</t>
        </r>
      </text>
    </comment>
    <comment ref="I55" authorId="2">
      <text>
        <r>
          <rPr>
            <b/>
            <sz val="9"/>
            <color indexed="81"/>
            <rFont val="Geneva"/>
          </rPr>
          <t xml:space="preserve">Prevalence </t>
        </r>
        <r>
          <rPr>
            <sz val="9"/>
            <color indexed="81"/>
            <rFont val="Geneva"/>
          </rPr>
          <t xml:space="preserve">of </t>
        </r>
        <r>
          <rPr>
            <b/>
            <sz val="9"/>
            <color indexed="81"/>
            <rFont val="Geneva"/>
          </rPr>
          <t>not</t>
        </r>
        <r>
          <rPr>
            <sz val="9"/>
            <color indexed="81"/>
            <rFont val="Geneva"/>
          </rPr>
          <t xml:space="preserve"> having target disorder (based on reference standard) in study population.
</t>
        </r>
      </text>
    </comment>
    <comment ref="O55" authorId="2">
      <text>
        <r>
          <rPr>
            <b/>
            <sz val="9"/>
            <color indexed="81"/>
            <rFont val="Geneva"/>
          </rPr>
          <t xml:space="preserve">Test accuracy </t>
        </r>
        <r>
          <rPr>
            <sz val="9"/>
            <color indexed="81"/>
            <rFont val="Geneva"/>
          </rPr>
          <t>is the proportion of all who had both RS &amp; DT who were correctly diagnosed by the DT.</t>
        </r>
      </text>
    </comment>
  </commentList>
</comments>
</file>

<file path=xl/sharedStrings.xml><?xml version="1.0" encoding="utf-8"?>
<sst xmlns="http://schemas.openxmlformats.org/spreadsheetml/2006/main" count="381" uniqueCount="145">
  <si>
    <t>Assessed by:</t>
  </si>
  <si>
    <t>Assessed when:</t>
  </si>
  <si>
    <t>Publication details:</t>
  </si>
  <si>
    <t>% confidence intervals</t>
  </si>
  <si>
    <t>Comparison Group</t>
  </si>
  <si>
    <t>(EG)</t>
  </si>
  <si>
    <t>(CG)</t>
  </si>
  <si>
    <r>
      <t>O</t>
    </r>
    <r>
      <rPr>
        <sz val="10"/>
        <rFont val="Arial"/>
        <family val="2"/>
      </rPr>
      <t>utcomes</t>
    </r>
  </si>
  <si>
    <t>Study Setting</t>
  </si>
  <si>
    <t>Eligible population</t>
  </si>
  <si>
    <t>Participant</t>
  </si>
  <si>
    <t>a</t>
  </si>
  <si>
    <t>b</t>
  </si>
  <si>
    <t>c</t>
  </si>
  <si>
    <t>d</t>
  </si>
  <si>
    <t xml:space="preserve"> (EGO/CGO)</t>
  </si>
  <si>
    <t xml:space="preserve">Please contribute your comments and suggestions on this form to: </t>
  </si>
  <si>
    <t>rt.jackson@auckland.ac.nz</t>
  </si>
  <si>
    <t>to</t>
  </si>
  <si>
    <r>
      <rPr>
        <b/>
        <sz val="12"/>
        <rFont val="Arial"/>
        <family val="2"/>
      </rPr>
      <t>P</t>
    </r>
    <r>
      <rPr>
        <sz val="10"/>
        <rFont val="Arial"/>
        <family val="2"/>
      </rPr>
      <t>opulations</t>
    </r>
  </si>
  <si>
    <r>
      <t>E</t>
    </r>
    <r>
      <rPr>
        <sz val="10"/>
        <rFont val="Arial"/>
        <family val="2"/>
      </rPr>
      <t xml:space="preserve">xposure &amp; </t>
    </r>
    <r>
      <rPr>
        <b/>
        <sz val="12"/>
        <rFont val="Arial"/>
        <family val="2"/>
      </rPr>
      <t>C</t>
    </r>
    <r>
      <rPr>
        <sz val="10"/>
        <rFont val="Arial"/>
        <family val="2"/>
      </rPr>
      <t>omparison</t>
    </r>
  </si>
  <si>
    <r>
      <t>C</t>
    </r>
    <r>
      <rPr>
        <sz val="10"/>
        <rFont val="Arial"/>
        <family val="2"/>
      </rPr>
      <t>alculated in GATE Frame</t>
    </r>
  </si>
  <si>
    <t>Population</t>
  </si>
  <si>
    <r>
      <t>Notes for use</t>
    </r>
    <r>
      <rPr>
        <sz val="11"/>
        <color theme="1"/>
        <rFont val="ＭＳ Ｐゴシック"/>
        <family val="2"/>
        <scheme val="minor"/>
      </rPr>
      <t xml:space="preserve">:  </t>
    </r>
  </si>
  <si>
    <t>Exposure Group</t>
  </si>
  <si>
    <t>Standard (RS) &amp; Diagnostic Test (DT)</t>
  </si>
  <si>
    <t>RS+ve</t>
  </si>
  <si>
    <t>RS-ve</t>
  </si>
  <si>
    <t>Both RS &amp; DT done</t>
  </si>
  <si>
    <t>Either RS or DT not done</t>
  </si>
  <si>
    <t>Percentage not receiving either RS or DT:</t>
  </si>
  <si>
    <t>Diagnostic test (DT):</t>
  </si>
  <si>
    <t>TP</t>
  </si>
  <si>
    <t>FP</t>
  </si>
  <si>
    <t>TN</t>
  </si>
  <si>
    <t>FN</t>
  </si>
  <si>
    <t>Test positive</t>
  </si>
  <si>
    <t>Test negative</t>
  </si>
  <si>
    <t>Results with</t>
  </si>
  <si>
    <t>Reference standard (RS)</t>
  </si>
  <si>
    <t>Likelihood ratios</t>
  </si>
  <si>
    <t>Post-test probabilities (%)</t>
  </si>
  <si>
    <t>positive (EGO)</t>
  </si>
  <si>
    <t>negative (CGO)</t>
  </si>
  <si>
    <t>Sensitivity</t>
  </si>
  <si>
    <t>1-Specificity</t>
  </si>
  <si>
    <t>Positive LR</t>
  </si>
  <si>
    <t>Positive PV</t>
  </si>
  <si>
    <t>Test +ve, RS -ve</t>
  </si>
  <si>
    <t>Negative PV</t>
  </si>
  <si>
    <t>Test -ve, RS +ve</t>
  </si>
  <si>
    <t>Negative LR</t>
  </si>
  <si>
    <t>Specificity</t>
  </si>
  <si>
    <t>1-Sensitivity</t>
  </si>
  <si>
    <t>Prevalence</t>
  </si>
  <si>
    <t>1-Prevalence</t>
  </si>
  <si>
    <t>Test accuracy</t>
  </si>
  <si>
    <t>Positive</t>
  </si>
  <si>
    <t>Negative</t>
  </si>
  <si>
    <t>Pre-test probabilities (%)</t>
  </si>
  <si>
    <t>The form calculates results and displays them in the green areas below.</t>
  </si>
  <si>
    <t>If performing multiple analyses (e.g. reporting on more than one exposure) select tabs 'Analysis 2', 'Analysis 3', etc from the bottom left of the screen</t>
  </si>
  <si>
    <t>Z-score:</t>
  </si>
  <si>
    <t xml:space="preserve">GATE Calculator - Diagnostic Accuracy Studies </t>
  </si>
  <si>
    <r>
      <t xml:space="preserve">a. "hang" the study numbers on the </t>
    </r>
    <r>
      <rPr>
        <b/>
        <sz val="12"/>
        <color rgb="FFFFFF99"/>
        <rFont val="Arial"/>
        <family val="2"/>
      </rPr>
      <t>GATE</t>
    </r>
    <r>
      <rPr>
        <b/>
        <sz val="12"/>
        <color indexed="9"/>
        <rFont val="Arial"/>
        <family val="2"/>
      </rPr>
      <t xml:space="preserve"> (</t>
    </r>
    <r>
      <rPr>
        <b/>
        <sz val="12"/>
        <color rgb="FFFFFF99"/>
        <rFont val="Arial"/>
        <family val="2"/>
      </rPr>
      <t>G</t>
    </r>
    <r>
      <rPr>
        <b/>
        <sz val="12"/>
        <color indexed="9"/>
        <rFont val="Arial"/>
        <family val="2"/>
      </rPr>
      <t xml:space="preserve">raphic </t>
    </r>
    <r>
      <rPr>
        <b/>
        <sz val="12"/>
        <color rgb="FFFFFF99"/>
        <rFont val="Arial"/>
        <family val="2"/>
      </rPr>
      <t>A</t>
    </r>
    <r>
      <rPr>
        <b/>
        <sz val="12"/>
        <color indexed="9"/>
        <rFont val="Arial"/>
        <family val="2"/>
      </rPr>
      <t xml:space="preserve">ppraisal </t>
    </r>
    <r>
      <rPr>
        <b/>
        <sz val="12"/>
        <color rgb="FFFFFF99"/>
        <rFont val="Arial"/>
        <family val="2"/>
      </rPr>
      <t>T</t>
    </r>
    <r>
      <rPr>
        <b/>
        <sz val="12"/>
        <color indexed="9"/>
        <rFont val="Arial"/>
        <family val="2"/>
      </rPr>
      <t xml:space="preserve">ool for </t>
    </r>
    <r>
      <rPr>
        <b/>
        <sz val="12"/>
        <color rgb="FFFFFF99"/>
        <rFont val="Arial"/>
        <family val="2"/>
      </rPr>
      <t>E</t>
    </r>
    <r>
      <rPr>
        <b/>
        <sz val="12"/>
        <color indexed="9"/>
        <rFont val="Arial"/>
        <family val="2"/>
      </rPr>
      <t xml:space="preserve">pidemiology) Frame </t>
    </r>
  </si>
  <si>
    <t>Enter numbers in yellow areas. Help notes in moveable boxes.</t>
  </si>
  <si>
    <t xml:space="preserve">Enter descriptions in pink areas </t>
  </si>
  <si>
    <t>Participant subgroup</t>
  </si>
  <si>
    <t>Target disorder:</t>
  </si>
  <si>
    <t>Numbers allocated to Reference ("Gold")</t>
  </si>
  <si>
    <t>Use together with page 2 of the GATE CAT Dagnostic Studies form</t>
  </si>
  <si>
    <r>
      <t xml:space="preserve">Step 3: Appraise study using </t>
    </r>
    <r>
      <rPr>
        <b/>
        <sz val="12"/>
        <color rgb="FFFFFF99"/>
        <rFont val="Arial"/>
        <family val="2"/>
      </rPr>
      <t>PECOT</t>
    </r>
    <r>
      <rPr>
        <b/>
        <sz val="12"/>
        <color indexed="9"/>
        <rFont val="Arial"/>
        <family val="2"/>
      </rPr>
      <t xml:space="preserve"> framework (fill in this Calculator in conjunction with appropriate GATE CAT)</t>
    </r>
  </si>
  <si>
    <t>bottom</t>
  </si>
  <si>
    <t>top</t>
  </si>
  <si>
    <t>Neg LR:</t>
  </si>
  <si>
    <t>Pos LR:</t>
  </si>
  <si>
    <t>Pre-test probability:</t>
  </si>
  <si>
    <t>GATE values:</t>
  </si>
  <si>
    <t xml:space="preserve">If you want to try using other values, type them in the yellow cells below.  </t>
  </si>
  <si>
    <t>To return to using the GATE values, blank out the yellow cells</t>
  </si>
  <si>
    <t xml:space="preserve">By default the nomogram uses the values from the GATE calculator.  </t>
  </si>
  <si>
    <t>Alternate values:</t>
  </si>
  <si>
    <t>Post-test probabilities:</t>
  </si>
  <si>
    <t>When test positive:</t>
  </si>
  <si>
    <t>When test negative:</t>
  </si>
  <si>
    <r>
      <t>GATE</t>
    </r>
    <r>
      <rPr>
        <b/>
        <sz val="16"/>
        <color indexed="43"/>
        <rFont val="ＭＳ Ｐゴシック"/>
        <family val="3"/>
        <charset val="128"/>
      </rPr>
      <t>計算表</t>
    </r>
    <r>
      <rPr>
        <b/>
        <sz val="16"/>
        <color indexed="43"/>
        <rFont val="Arial"/>
        <family val="2"/>
      </rPr>
      <t xml:space="preserve"> -</t>
    </r>
    <r>
      <rPr>
        <b/>
        <sz val="16"/>
        <color indexed="43"/>
        <rFont val="ＭＳ Ｐゴシック"/>
        <family val="3"/>
        <charset val="128"/>
      </rPr>
      <t>診断精度研究</t>
    </r>
    <rPh sb="4" eb="6">
      <t>ケイサン</t>
    </rPh>
    <rPh sb="6" eb="7">
      <t>ヒョウ</t>
    </rPh>
    <rPh sb="9" eb="11">
      <t>シンダン</t>
    </rPh>
    <rPh sb="11" eb="13">
      <t>セイド</t>
    </rPh>
    <rPh sb="13" eb="15">
      <t>ケンキュウ</t>
    </rPh>
    <phoneticPr fontId="36"/>
  </si>
  <si>
    <r>
      <t>ステップ</t>
    </r>
    <r>
      <rPr>
        <b/>
        <sz val="12"/>
        <color indexed="9"/>
        <rFont val="Arial"/>
        <family val="2"/>
      </rPr>
      <t xml:space="preserve"> 3: PECOT </t>
    </r>
    <r>
      <rPr>
        <b/>
        <sz val="12"/>
        <color indexed="9"/>
        <rFont val="Arial"/>
        <family val="2"/>
      </rPr>
      <t xml:space="preserve"> </t>
    </r>
    <r>
      <rPr>
        <b/>
        <sz val="12"/>
        <color indexed="9"/>
        <rFont val="ＭＳ Ｐゴシック"/>
        <family val="3"/>
        <charset val="128"/>
      </rPr>
      <t>フレームワークを使って研究の批判的吟味を行う。</t>
    </r>
    <rPh sb="23" eb="24">
      <t>ﾂｶ</t>
    </rPh>
    <rPh sb="26" eb="28">
      <t>ｹﾝｷｭｳ</t>
    </rPh>
    <rPh sb="29" eb="32">
      <t>ﾋﾊﾝﾃｷ</t>
    </rPh>
    <rPh sb="32" eb="34">
      <t>ｷﾞﾝﾐ</t>
    </rPh>
    <rPh sb="35" eb="36">
      <t>ｵｺﾅ</t>
    </rPh>
    <phoneticPr fontId="10" type="noConversion"/>
  </si>
  <si>
    <r>
      <t xml:space="preserve">a. GATE </t>
    </r>
    <r>
      <rPr>
        <b/>
        <sz val="12"/>
        <color indexed="9"/>
        <rFont val="Arial"/>
        <family val="2"/>
      </rPr>
      <t xml:space="preserve">(Graphic Appraisal Tool for Epidemiology) </t>
    </r>
    <r>
      <rPr>
        <b/>
        <sz val="12"/>
        <color indexed="9"/>
        <rFont val="ＭＳ Ｐゴシック"/>
        <family val="3"/>
        <charset val="128"/>
      </rPr>
      <t>フレームに研究を</t>
    </r>
    <r>
      <rPr>
        <b/>
        <sz val="12"/>
        <color indexed="9"/>
        <rFont val="Arial"/>
        <family val="2"/>
      </rPr>
      <t>"</t>
    </r>
    <r>
      <rPr>
        <b/>
        <sz val="12"/>
        <color indexed="9"/>
        <rFont val="ＭＳ Ｐゴシック"/>
        <family val="3"/>
        <charset val="128"/>
      </rPr>
      <t>掲示</t>
    </r>
    <r>
      <rPr>
        <b/>
        <sz val="12"/>
        <color indexed="9"/>
        <rFont val="Arial"/>
        <family val="2"/>
      </rPr>
      <t>"</t>
    </r>
    <r>
      <rPr>
        <b/>
        <sz val="12"/>
        <color indexed="9"/>
        <rFont val="ＭＳ Ｐゴシック"/>
        <family val="3"/>
        <charset val="128"/>
      </rPr>
      <t>する。</t>
    </r>
    <rPh sb="55" eb="57">
      <t>ｹﾝｷｭｳ</t>
    </rPh>
    <rPh sb="59" eb="61">
      <t>ｹｲｼﾞ</t>
    </rPh>
    <phoneticPr fontId="10" type="noConversion"/>
  </si>
  <si>
    <t>評価者</t>
    <rPh sb="0" eb="2">
      <t>ﾋｮｳｶ</t>
    </rPh>
    <rPh sb="2" eb="3">
      <t>ｼｬ</t>
    </rPh>
    <phoneticPr fontId="10" type="noConversion"/>
  </si>
  <si>
    <t>評価日時</t>
    <rPh sb="0" eb="2">
      <t>ヒョウカ</t>
    </rPh>
    <rPh sb="2" eb="4">
      <t>ニチジ</t>
    </rPh>
    <phoneticPr fontId="36"/>
  </si>
  <si>
    <t>文献の詳細</t>
    <rPh sb="0" eb="2">
      <t>ﾌﾞﾝｹﾝ</t>
    </rPh>
    <rPh sb="3" eb="5">
      <t>ｼｮｳｻｲ</t>
    </rPh>
    <phoneticPr fontId="10" type="noConversion"/>
  </si>
  <si>
    <t>研究のセッティング</t>
    <rPh sb="0" eb="2">
      <t>ｹﾝｷｭｳ</t>
    </rPh>
    <phoneticPr fontId="10" type="noConversion"/>
  </si>
  <si>
    <t>適格集団</t>
    <rPh sb="0" eb="2">
      <t>テキカク</t>
    </rPh>
    <rPh sb="2" eb="4">
      <t>シュウダン</t>
    </rPh>
    <phoneticPr fontId="36"/>
  </si>
  <si>
    <t>参加者</t>
    <rPh sb="0" eb="2">
      <t>サンカ</t>
    </rPh>
    <rPh sb="2" eb="3">
      <t>シャ</t>
    </rPh>
    <phoneticPr fontId="36"/>
  </si>
  <si>
    <t>集団</t>
    <rPh sb="0" eb="2">
      <t>シュウダン</t>
    </rPh>
    <phoneticPr fontId="36"/>
  </si>
  <si>
    <t>参加者サブグループ</t>
    <rPh sb="0" eb="3">
      <t>サンカシャ</t>
    </rPh>
    <phoneticPr fontId="36"/>
  </si>
  <si>
    <r>
      <rPr>
        <b/>
        <sz val="10"/>
        <rFont val="ＭＳ Ｐゴシック"/>
        <family val="3"/>
        <charset val="128"/>
      </rPr>
      <t>使用上の注意：</t>
    </r>
    <r>
      <rPr>
        <sz val="11"/>
        <color theme="1"/>
        <rFont val="ＭＳ Ｐゴシック"/>
        <family val="2"/>
        <scheme val="minor"/>
      </rPr>
      <t xml:space="preserve">  </t>
    </r>
    <rPh sb="0" eb="3">
      <t>シヨウジョウ</t>
    </rPh>
    <rPh sb="4" eb="6">
      <t>チュウイ</t>
    </rPh>
    <phoneticPr fontId="36"/>
  </si>
  <si>
    <t>曝露群</t>
    <rPh sb="0" eb="2">
      <t>バクロ</t>
    </rPh>
    <rPh sb="2" eb="3">
      <t>グン</t>
    </rPh>
    <phoneticPr fontId="36"/>
  </si>
  <si>
    <t>対照群</t>
    <rPh sb="0" eb="2">
      <t>タイショウ</t>
    </rPh>
    <rPh sb="2" eb="3">
      <t>グン</t>
    </rPh>
    <phoneticPr fontId="36"/>
  </si>
  <si>
    <t>標的疾患：</t>
    <rPh sb="0" eb="2">
      <t>ヒョウテキ</t>
    </rPh>
    <rPh sb="2" eb="4">
      <t>シッカン</t>
    </rPh>
    <phoneticPr fontId="36"/>
  </si>
  <si>
    <r>
      <rPr>
        <b/>
        <sz val="10"/>
        <rFont val="ＭＳ Ｐゴシック"/>
        <family val="3"/>
        <charset val="128"/>
      </rPr>
      <t>標準検査</t>
    </r>
    <r>
      <rPr>
        <b/>
        <sz val="10"/>
        <rFont val="Arial"/>
        <family val="2"/>
      </rPr>
      <t xml:space="preserve"> (RS) (</t>
    </r>
    <r>
      <rPr>
        <b/>
        <sz val="10"/>
        <rFont val="ＭＳ Ｐゴシック"/>
        <family val="3"/>
        <charset val="128"/>
      </rPr>
      <t>ゴールドスタンダード</t>
    </r>
    <r>
      <rPr>
        <b/>
        <sz val="10"/>
        <rFont val="Arial"/>
        <family val="2"/>
      </rPr>
      <t xml:space="preserve">) </t>
    </r>
    <r>
      <rPr>
        <b/>
        <sz val="10"/>
        <rFont val="ＭＳ Ｐゴシック"/>
        <family val="3"/>
        <charset val="128"/>
      </rPr>
      <t>と</t>
    </r>
    <phoneticPr fontId="36"/>
  </si>
  <si>
    <t>診断検査に割り付けられた人数</t>
    <rPh sb="0" eb="2">
      <t>シンダン</t>
    </rPh>
    <rPh sb="2" eb="4">
      <t>ケンサ</t>
    </rPh>
    <rPh sb="5" eb="6">
      <t>ワ</t>
    </rPh>
    <rPh sb="7" eb="8">
      <t>ツ</t>
    </rPh>
    <rPh sb="12" eb="14">
      <t>ニンズ</t>
    </rPh>
    <phoneticPr fontId="36"/>
  </si>
  <si>
    <r>
      <t>RS</t>
    </r>
    <r>
      <rPr>
        <sz val="10"/>
        <rFont val="ＭＳ Ｐゴシック"/>
        <family val="3"/>
        <charset val="128"/>
      </rPr>
      <t>、</t>
    </r>
    <r>
      <rPr>
        <sz val="11"/>
        <color theme="1"/>
        <rFont val="ＭＳ Ｐゴシック"/>
        <family val="2"/>
        <scheme val="minor"/>
      </rPr>
      <t xml:space="preserve">DT </t>
    </r>
    <r>
      <rPr>
        <sz val="10"/>
        <rFont val="ＭＳ Ｐゴシック"/>
        <family val="3"/>
        <charset val="128"/>
      </rPr>
      <t>ともに実施</t>
    </r>
    <rPh sb="9" eb="11">
      <t>ｼﾞｯｼ</t>
    </rPh>
    <phoneticPr fontId="10" type="noConversion"/>
  </si>
  <si>
    <r>
      <t>RS</t>
    </r>
    <r>
      <rPr>
        <sz val="10"/>
        <rFont val="ＭＳ Ｐゴシック"/>
        <family val="3"/>
        <charset val="128"/>
      </rPr>
      <t>、</t>
    </r>
    <r>
      <rPr>
        <sz val="10"/>
        <rFont val="Arial"/>
        <family val="2"/>
      </rPr>
      <t xml:space="preserve">DT </t>
    </r>
    <r>
      <rPr>
        <sz val="10"/>
        <rFont val="ＭＳ Ｐゴシック"/>
        <family val="3"/>
        <charset val="128"/>
      </rPr>
      <t>いずれか未実施</t>
    </r>
    <rPh sb="10" eb="11">
      <t>ﾐ</t>
    </rPh>
    <rPh sb="11" eb="13">
      <t>ｼﾞｯｼ</t>
    </rPh>
    <phoneticPr fontId="10" type="noConversion"/>
  </si>
  <si>
    <r>
      <t xml:space="preserve">RS </t>
    </r>
    <r>
      <rPr>
        <sz val="10"/>
        <rFont val="ＭＳ Ｐゴシック"/>
        <family val="3"/>
        <charset val="128"/>
      </rPr>
      <t>または</t>
    </r>
    <r>
      <rPr>
        <sz val="10"/>
        <rFont val="Arial"/>
        <family val="2"/>
      </rPr>
      <t xml:space="preserve"> DT </t>
    </r>
    <r>
      <rPr>
        <sz val="10"/>
        <rFont val="ＭＳ Ｐゴシック"/>
        <family val="3"/>
        <charset val="128"/>
      </rPr>
      <t>のいずれかが未実施の割合</t>
    </r>
    <rPh sb="17" eb="19">
      <t>ｼﾞｯｼ</t>
    </rPh>
    <phoneticPr fontId="10" type="noConversion"/>
  </si>
  <si>
    <t>診断検査
(DT)</t>
    <rPh sb="0" eb="2">
      <t>ｼﾝﾀﾞﾝ</t>
    </rPh>
    <rPh sb="2" eb="4">
      <t>ｹﾝｻ</t>
    </rPh>
    <phoneticPr fontId="10" type="noConversion"/>
  </si>
  <si>
    <t>検査陽性：</t>
    <rPh sb="0" eb="2">
      <t>ｹﾝｻ</t>
    </rPh>
    <rPh sb="2" eb="4">
      <t>ﾖｳｾｲ</t>
    </rPh>
    <phoneticPr fontId="10" type="noConversion"/>
  </si>
  <si>
    <t>検査陰性：</t>
    <rPh sb="0" eb="2">
      <t>ｹﾝｻ</t>
    </rPh>
    <rPh sb="2" eb="4">
      <t>ｲﾝｾｲ</t>
    </rPh>
    <phoneticPr fontId="10" type="noConversion"/>
  </si>
  <si>
    <r>
      <rPr>
        <sz val="10"/>
        <color theme="1"/>
        <rFont val="ＭＳ Ｐゴシック"/>
        <family val="3"/>
        <charset val="128"/>
      </rPr>
      <t>複数の解析（例、</t>
    </r>
    <r>
      <rPr>
        <sz val="10"/>
        <color theme="1"/>
        <rFont val="Arial"/>
        <family val="2"/>
      </rPr>
      <t>2</t>
    </r>
    <r>
      <rPr>
        <sz val="10"/>
        <color theme="1"/>
        <rFont val="ＭＳ Ｐゴシック"/>
        <family val="3"/>
        <charset val="128"/>
      </rPr>
      <t>つ以上の曝露についての報告）を実施する場合、画面左下からシート</t>
    </r>
    <r>
      <rPr>
        <sz val="10"/>
        <color theme="1"/>
        <rFont val="Arial"/>
        <family val="2"/>
      </rPr>
      <t>'Analysis 2', 'Analysis 3'</t>
    </r>
    <r>
      <rPr>
        <sz val="10"/>
        <color theme="1"/>
        <rFont val="ＭＳ Ｐゴシック"/>
        <family val="3"/>
        <charset val="128"/>
      </rPr>
      <t>などを選択する。</t>
    </r>
    <rPh sb="0" eb="2">
      <t>フクスウ</t>
    </rPh>
    <rPh sb="3" eb="5">
      <t>カイセキ</t>
    </rPh>
    <rPh sb="6" eb="7">
      <t>レイ</t>
    </rPh>
    <rPh sb="10" eb="12">
      <t>イジョウ</t>
    </rPh>
    <rPh sb="13" eb="15">
      <t>バクロ</t>
    </rPh>
    <rPh sb="20" eb="22">
      <t>ホウコク</t>
    </rPh>
    <rPh sb="24" eb="26">
      <t>ジッシ</t>
    </rPh>
    <rPh sb="28" eb="30">
      <t>バアイ</t>
    </rPh>
    <rPh sb="31" eb="33">
      <t>ガメン</t>
    </rPh>
    <rPh sb="33" eb="34">
      <t>ヒダリ</t>
    </rPh>
    <rPh sb="34" eb="35">
      <t>シタ</t>
    </rPh>
    <rPh sb="69" eb="71">
      <t>センタク</t>
    </rPh>
    <phoneticPr fontId="36"/>
  </si>
  <si>
    <t>このフォームによって結果が計算され、以下の緑のエリアに表示される。</t>
    <phoneticPr fontId="36"/>
  </si>
  <si>
    <t>黄色のエリアに数値を入力する。移動可能なボックス内にヘルプ情報が表示される。</t>
    <phoneticPr fontId="36"/>
  </si>
  <si>
    <t>ピンク色エリアに記述すること。</t>
    <rPh sb="3" eb="4">
      <t>イロ</t>
    </rPh>
    <rPh sb="8" eb="10">
      <t>キジュツ</t>
    </rPh>
    <phoneticPr fontId="36"/>
  </si>
  <si>
    <r>
      <t>GATE CAT</t>
    </r>
    <r>
      <rPr>
        <sz val="10"/>
        <color theme="1"/>
        <rFont val="ＭＳ Ｐゴシック"/>
        <family val="3"/>
        <charset val="128"/>
      </rPr>
      <t>診断研究フォームの２ページ目とともに使うこと。</t>
    </r>
    <rPh sb="8" eb="10">
      <t>シンダン</t>
    </rPh>
    <rPh sb="10" eb="12">
      <t>ケンキュウ</t>
    </rPh>
    <rPh sb="21" eb="22">
      <t>メ</t>
    </rPh>
    <rPh sb="26" eb="27">
      <t>ツカ</t>
    </rPh>
    <phoneticPr fontId="36"/>
  </si>
  <si>
    <t>結果、および</t>
    <rPh sb="0" eb="2">
      <t>ｹｯｶ</t>
    </rPh>
    <phoneticPr fontId="10" type="noConversion"/>
  </si>
  <si>
    <r>
      <t xml:space="preserve">% </t>
    </r>
    <r>
      <rPr>
        <b/>
        <sz val="12"/>
        <rFont val="ＭＳ Ｐゴシック"/>
        <family val="3"/>
        <charset val="128"/>
      </rPr>
      <t>信頼区間</t>
    </r>
    <rPh sb="2" eb="4">
      <t>ｼﾝﾗｲ</t>
    </rPh>
    <rPh sb="4" eb="6">
      <t>ｸｶﾝ</t>
    </rPh>
    <phoneticPr fontId="10" type="noConversion"/>
  </si>
  <si>
    <t>標準検査 (RS)</t>
    <rPh sb="2" eb="4">
      <t>ｹﾝｻ</t>
    </rPh>
    <phoneticPr fontId="10" type="noConversion"/>
  </si>
  <si>
    <t>陽性</t>
    <rPh sb="0" eb="2">
      <t>ヨウセイ</t>
    </rPh>
    <phoneticPr fontId="36"/>
  </si>
  <si>
    <t>陰性</t>
    <rPh sb="0" eb="2">
      <t>インセイ</t>
    </rPh>
    <phoneticPr fontId="36"/>
  </si>
  <si>
    <r>
      <t>検査前確率</t>
    </r>
    <r>
      <rPr>
        <sz val="11"/>
        <color theme="1"/>
        <rFont val="ＭＳ Ｐゴシック"/>
        <family val="2"/>
        <scheme val="minor"/>
      </rPr>
      <t xml:space="preserve"> (%)</t>
    </r>
    <rPh sb="0" eb="2">
      <t>ｹﾝｻ</t>
    </rPh>
    <rPh sb="2" eb="3">
      <t>ﾏｴ</t>
    </rPh>
    <rPh sb="3" eb="5">
      <t>ｶｸﾘﾂ</t>
    </rPh>
    <phoneticPr fontId="10" type="noConversion"/>
  </si>
  <si>
    <t>感度</t>
    <rPh sb="0" eb="2">
      <t>ｶﾝﾄﾞ</t>
    </rPh>
    <phoneticPr fontId="10" type="noConversion"/>
  </si>
  <si>
    <r>
      <t xml:space="preserve">1- </t>
    </r>
    <r>
      <rPr>
        <sz val="9"/>
        <rFont val="ＭＳ Ｐゴシック"/>
        <family val="3"/>
        <charset val="128"/>
      </rPr>
      <t>特異度</t>
    </r>
    <rPh sb="3" eb="5">
      <t>ﾄｸｲ</t>
    </rPh>
    <rPh sb="5" eb="6">
      <t>ﾄﾞ</t>
    </rPh>
    <phoneticPr fontId="10" type="noConversion"/>
  </si>
  <si>
    <t>尤度比</t>
    <rPh sb="0" eb="2">
      <t>ﾕｳﾄﾞ</t>
    </rPh>
    <rPh sb="2" eb="3">
      <t>ﾋ</t>
    </rPh>
    <phoneticPr fontId="10" type="noConversion"/>
  </si>
  <si>
    <r>
      <t>検査後確率</t>
    </r>
    <r>
      <rPr>
        <sz val="11"/>
        <color theme="1"/>
        <rFont val="ＭＳ Ｐゴシック"/>
        <family val="2"/>
        <scheme val="minor"/>
      </rPr>
      <t xml:space="preserve"> (%)</t>
    </r>
    <rPh sb="0" eb="2">
      <t>ｹﾝｻ</t>
    </rPh>
    <rPh sb="2" eb="3">
      <t>ｺﾞ</t>
    </rPh>
    <rPh sb="3" eb="5">
      <t>ｶｸﾘﾂ</t>
    </rPh>
    <phoneticPr fontId="10" type="noConversion"/>
  </si>
  <si>
    <r>
      <t>陽性</t>
    </r>
    <r>
      <rPr>
        <sz val="9"/>
        <rFont val="Arial"/>
        <family val="2"/>
      </rPr>
      <t xml:space="preserve"> PV</t>
    </r>
    <rPh sb="0" eb="2">
      <t>ﾖｳｾｲ</t>
    </rPh>
    <phoneticPr fontId="10" type="noConversion"/>
  </si>
  <si>
    <r>
      <t>検査</t>
    </r>
    <r>
      <rPr>
        <sz val="9"/>
        <rFont val="Arial"/>
        <family val="2"/>
      </rPr>
      <t>+ve</t>
    </r>
    <r>
      <rPr>
        <sz val="9"/>
        <rFont val="ＭＳ Ｐゴシック"/>
        <family val="3"/>
        <charset val="128"/>
      </rPr>
      <t>、</t>
    </r>
    <r>
      <rPr>
        <sz val="9"/>
        <rFont val="Arial"/>
        <family val="2"/>
      </rPr>
      <t>RS -ve</t>
    </r>
    <rPh sb="0" eb="2">
      <t>ｹﾝｻ</t>
    </rPh>
    <phoneticPr fontId="10" type="noConversion"/>
  </si>
  <si>
    <r>
      <t>陽性</t>
    </r>
    <r>
      <rPr>
        <sz val="9"/>
        <rFont val="Arial"/>
        <family val="2"/>
      </rPr>
      <t xml:space="preserve"> </t>
    </r>
    <r>
      <rPr>
        <sz val="9"/>
        <rFont val="ＭＳ Ｐゴシック"/>
        <family val="3"/>
        <charset val="128"/>
      </rPr>
      <t>LR</t>
    </r>
    <rPh sb="0" eb="2">
      <t>ﾖｳｾｲ</t>
    </rPh>
    <phoneticPr fontId="10" type="noConversion"/>
  </si>
  <si>
    <r>
      <t>1-</t>
    </r>
    <r>
      <rPr>
        <sz val="9"/>
        <rFont val="ＭＳ Ｐゴシック"/>
        <family val="3"/>
        <charset val="128"/>
      </rPr>
      <t>感度</t>
    </r>
    <rPh sb="2" eb="4">
      <t>ｶﾝﾄﾞ</t>
    </rPh>
    <phoneticPr fontId="10" type="noConversion"/>
  </si>
  <si>
    <t>特異度</t>
    <rPh sb="0" eb="2">
      <t>ﾄｸｲ</t>
    </rPh>
    <rPh sb="2" eb="3">
      <t>ﾄﾞ</t>
    </rPh>
    <phoneticPr fontId="10" type="noConversion"/>
  </si>
  <si>
    <r>
      <t>陰性</t>
    </r>
    <r>
      <rPr>
        <sz val="9"/>
        <rFont val="Arial"/>
        <family val="2"/>
      </rPr>
      <t xml:space="preserve"> LR</t>
    </r>
    <rPh sb="0" eb="2">
      <t>ｲﾝｾｲ</t>
    </rPh>
    <phoneticPr fontId="10" type="noConversion"/>
  </si>
  <si>
    <r>
      <t>検査</t>
    </r>
    <r>
      <rPr>
        <sz val="9"/>
        <rFont val="Arial"/>
        <family val="2"/>
      </rPr>
      <t xml:space="preserve"> -ve</t>
    </r>
    <r>
      <rPr>
        <sz val="9"/>
        <rFont val="ＭＳ Ｐゴシック"/>
        <family val="3"/>
        <charset val="128"/>
      </rPr>
      <t>、</t>
    </r>
    <r>
      <rPr>
        <sz val="9"/>
        <rFont val="Arial"/>
        <family val="2"/>
      </rPr>
      <t>RS +ve</t>
    </r>
    <rPh sb="0" eb="2">
      <t>ｹﾝｻ</t>
    </rPh>
    <phoneticPr fontId="10" type="noConversion"/>
  </si>
  <si>
    <r>
      <t>陰性</t>
    </r>
    <r>
      <rPr>
        <sz val="9"/>
        <rFont val="Arial"/>
        <family val="2"/>
      </rPr>
      <t xml:space="preserve"> PV</t>
    </r>
    <rPh sb="0" eb="2">
      <t>ｲﾝｾｲ</t>
    </rPh>
    <phoneticPr fontId="10" type="noConversion"/>
  </si>
  <si>
    <t>有病割合</t>
    <rPh sb="0" eb="4">
      <t>ﾕｳﾋﾞｮｳﾜﾘｱｲ</t>
    </rPh>
    <phoneticPr fontId="10" type="noConversion"/>
  </si>
  <si>
    <r>
      <t xml:space="preserve">1- </t>
    </r>
    <r>
      <rPr>
        <sz val="9"/>
        <rFont val="ＭＳ Ｐゴシック"/>
        <family val="3"/>
        <charset val="128"/>
      </rPr>
      <t>有病割合</t>
    </r>
    <rPh sb="3" eb="4">
      <t>ﾕｳ</t>
    </rPh>
    <rPh sb="4" eb="5">
      <t>ﾋﾞｮｳ</t>
    </rPh>
    <rPh sb="5" eb="7">
      <t>ﾜﾘｱｲ</t>
    </rPh>
    <phoneticPr fontId="10" type="noConversion"/>
  </si>
  <si>
    <t>検査精度</t>
    <rPh sb="0" eb="2">
      <t>ｹﾝｻ</t>
    </rPh>
    <rPh sb="2" eb="4">
      <t>ｾｲﾄﾞ</t>
    </rPh>
    <phoneticPr fontId="10" type="noConversion"/>
  </si>
  <si>
    <r>
      <t>この書式に関するコメントや提案はこちらまでお寄せください</t>
    </r>
    <r>
      <rPr>
        <sz val="8"/>
        <rFont val="Arial"/>
        <family val="2"/>
      </rPr>
      <t xml:space="preserve">: </t>
    </r>
    <phoneticPr fontId="10" type="noConversion"/>
  </si>
  <si>
    <r>
      <t>和訳：</t>
    </r>
    <r>
      <rPr>
        <sz val="8"/>
        <rFont val="Arial"/>
        <family val="2"/>
      </rPr>
      <t xml:space="preserve"> </t>
    </r>
    <r>
      <rPr>
        <sz val="8"/>
        <rFont val="ＭＳ Ｐゴシック"/>
        <family val="3"/>
        <charset val="128"/>
      </rPr>
      <t>相原</t>
    </r>
    <r>
      <rPr>
        <sz val="8"/>
        <rFont val="Arial"/>
        <family val="2"/>
      </rPr>
      <t xml:space="preserve"> (ezy01757@nifty.ne.jp)</t>
    </r>
  </si>
  <si>
    <t>初期値として、このノモグラムはGATE計算表の値を使う。</t>
    <rPh sb="0" eb="3">
      <t>ショキチ</t>
    </rPh>
    <rPh sb="19" eb="21">
      <t>ケイサン</t>
    </rPh>
    <rPh sb="21" eb="22">
      <t>ヒョウ</t>
    </rPh>
    <rPh sb="23" eb="24">
      <t>アタイ</t>
    </rPh>
    <rPh sb="25" eb="26">
      <t>ツカ</t>
    </rPh>
    <phoneticPr fontId="36"/>
  </si>
  <si>
    <t>もし他の値を使いたいならば、以下の黄色のセルに入力すること。</t>
    <rPh sb="2" eb="3">
      <t>ホカ</t>
    </rPh>
    <rPh sb="4" eb="5">
      <t>アタイ</t>
    </rPh>
    <rPh sb="6" eb="7">
      <t>ツカ</t>
    </rPh>
    <rPh sb="14" eb="16">
      <t>イカ</t>
    </rPh>
    <rPh sb="17" eb="19">
      <t>キイロ</t>
    </rPh>
    <rPh sb="23" eb="25">
      <t>ニュウリョク</t>
    </rPh>
    <phoneticPr fontId="36"/>
  </si>
  <si>
    <t>ＧＡＴＥ値を使うために戻るには、黄色のセルを空白にすること。</t>
    <rPh sb="4" eb="5">
      <t>チ</t>
    </rPh>
    <rPh sb="6" eb="7">
      <t>ツカ</t>
    </rPh>
    <rPh sb="11" eb="12">
      <t>モド</t>
    </rPh>
    <rPh sb="16" eb="18">
      <t>キイロ</t>
    </rPh>
    <rPh sb="22" eb="24">
      <t>クウハク</t>
    </rPh>
    <phoneticPr fontId="36"/>
  </si>
  <si>
    <t>事前確率：</t>
    <rPh sb="0" eb="2">
      <t>ジゼン</t>
    </rPh>
    <rPh sb="2" eb="4">
      <t>カクリツ</t>
    </rPh>
    <phoneticPr fontId="36"/>
  </si>
  <si>
    <t>陽性LR：</t>
    <rPh sb="0" eb="2">
      <t>ヨウセイ</t>
    </rPh>
    <phoneticPr fontId="36"/>
  </si>
  <si>
    <t>陰性LR：</t>
    <rPh sb="0" eb="2">
      <t>インセイ</t>
    </rPh>
    <phoneticPr fontId="36"/>
  </si>
  <si>
    <t>事後確率：</t>
    <rPh sb="0" eb="2">
      <t>ジゴ</t>
    </rPh>
    <rPh sb="2" eb="4">
      <t>カクリツ</t>
    </rPh>
    <phoneticPr fontId="36"/>
  </si>
  <si>
    <t>検査陽性の場合：</t>
    <rPh sb="0" eb="2">
      <t>ケンサ</t>
    </rPh>
    <rPh sb="2" eb="4">
      <t>ヨウセイ</t>
    </rPh>
    <rPh sb="5" eb="7">
      <t>バアイ</t>
    </rPh>
    <phoneticPr fontId="36"/>
  </si>
  <si>
    <t>検査陰性の場合：</t>
    <rPh sb="0" eb="2">
      <t>ケンサ</t>
    </rPh>
    <rPh sb="2" eb="4">
      <t>インセイ</t>
    </rPh>
    <rPh sb="5" eb="7">
      <t>バアイ</t>
    </rPh>
    <phoneticPr fontId="36"/>
  </si>
</sst>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76" formatCode="0.0"/>
    <numFmt numFmtId="177" formatCode="0.000"/>
    <numFmt numFmtId="178" formatCode="#"/>
    <numFmt numFmtId="179" formatCode="0.0%"/>
  </numFmts>
  <fonts count="48">
    <font>
      <sz val="11"/>
      <color theme="1"/>
      <name val="ＭＳ Ｐゴシック"/>
      <family val="2"/>
      <scheme val="minor"/>
    </font>
    <font>
      <b/>
      <sz val="14"/>
      <color indexed="9"/>
      <name val="Arial"/>
      <family val="2"/>
    </font>
    <font>
      <b/>
      <sz val="16"/>
      <color indexed="43"/>
      <name val="Arial"/>
      <family val="2"/>
    </font>
    <font>
      <b/>
      <sz val="12"/>
      <color indexed="9"/>
      <name val="Arial"/>
      <family val="2"/>
    </font>
    <font>
      <b/>
      <sz val="10"/>
      <name val="Arial"/>
      <family val="2"/>
    </font>
    <font>
      <b/>
      <sz val="12"/>
      <name val="Arial"/>
      <family val="2"/>
    </font>
    <font>
      <b/>
      <sz val="10"/>
      <color indexed="9"/>
      <name val="Arial"/>
      <family val="2"/>
    </font>
    <font>
      <sz val="10"/>
      <color indexed="9"/>
      <name val="Arial"/>
      <family val="2"/>
    </font>
    <font>
      <b/>
      <sz val="11"/>
      <name val="Arial"/>
      <family val="2"/>
    </font>
    <font>
      <sz val="8"/>
      <color indexed="20"/>
      <name val="Arial"/>
      <family val="2"/>
    </font>
    <font>
      <sz val="8"/>
      <name val="Arial"/>
      <family val="2"/>
    </font>
    <font>
      <sz val="8"/>
      <color indexed="9"/>
      <name val="Arial"/>
      <family val="2"/>
    </font>
    <font>
      <u/>
      <sz val="10"/>
      <color indexed="12"/>
      <name val="Arial"/>
      <family val="2"/>
    </font>
    <font>
      <u/>
      <sz val="8"/>
      <color indexed="12"/>
      <name val="Arial"/>
      <family val="2"/>
    </font>
    <font>
      <sz val="10"/>
      <name val="Arial"/>
      <family val="2"/>
    </font>
    <font>
      <sz val="10"/>
      <color theme="1"/>
      <name val="Arial"/>
      <family val="2"/>
    </font>
    <font>
      <sz val="8"/>
      <color indexed="81"/>
      <name val="Tahoma"/>
      <family val="2"/>
    </font>
    <font>
      <sz val="10"/>
      <color indexed="81"/>
      <name val="Tahoma"/>
      <family val="2"/>
    </font>
    <font>
      <b/>
      <sz val="10"/>
      <color indexed="81"/>
      <name val="Tahoma"/>
      <family val="2"/>
    </font>
    <font>
      <b/>
      <sz val="14"/>
      <color indexed="9"/>
      <name val="Wingdings 3"/>
      <family val="1"/>
    </font>
    <font>
      <sz val="10"/>
      <name val="Arial"/>
      <family val="2"/>
    </font>
    <font>
      <sz val="10"/>
      <color indexed="10"/>
      <name val="Arial"/>
      <family val="2"/>
    </font>
    <font>
      <sz val="11"/>
      <color indexed="9"/>
      <name val="Arial"/>
      <family val="2"/>
    </font>
    <font>
      <sz val="9"/>
      <name val="Arial"/>
      <family val="2"/>
    </font>
    <font>
      <sz val="11"/>
      <color rgb="FF000000"/>
      <name val="ＭＳ Ｐゴシック"/>
      <family val="2"/>
      <scheme val="minor"/>
    </font>
    <font>
      <b/>
      <sz val="11"/>
      <color rgb="FFFF0000"/>
      <name val="ＭＳ Ｐゴシック"/>
      <family val="2"/>
      <scheme val="minor"/>
    </font>
    <font>
      <b/>
      <sz val="9"/>
      <color indexed="81"/>
      <name val="Geneva"/>
    </font>
    <font>
      <sz val="9"/>
      <color indexed="81"/>
      <name val="Geneva"/>
    </font>
    <font>
      <b/>
      <sz val="12"/>
      <color rgb="FFFFFF99"/>
      <name val="Arial"/>
      <family val="2"/>
    </font>
    <font>
      <sz val="11"/>
      <name val="ＭＳ Ｐゴシック"/>
      <family val="2"/>
      <scheme val="minor"/>
    </font>
    <font>
      <b/>
      <sz val="11"/>
      <color theme="1"/>
      <name val="Arial"/>
      <family val="2"/>
    </font>
    <font>
      <b/>
      <sz val="11"/>
      <color theme="1"/>
      <name val="ＭＳ Ｐゴシック"/>
      <family val="2"/>
      <scheme val="minor"/>
    </font>
    <font>
      <b/>
      <sz val="11"/>
      <color rgb="FF000000"/>
      <name val="ＭＳ Ｐゴシック"/>
      <family val="2"/>
      <scheme val="minor"/>
    </font>
    <font>
      <sz val="11"/>
      <color theme="0"/>
      <name val="ＭＳ Ｐゴシック"/>
      <family val="2"/>
      <scheme val="minor"/>
    </font>
    <font>
      <b/>
      <sz val="10"/>
      <color theme="0"/>
      <name val="Arial"/>
      <family val="2"/>
    </font>
    <font>
      <sz val="10"/>
      <color theme="0"/>
      <name val="Arial"/>
      <family val="2"/>
    </font>
    <font>
      <sz val="6"/>
      <name val="ＭＳ Ｐゴシック"/>
      <family val="3"/>
      <charset val="128"/>
      <scheme val="minor"/>
    </font>
    <font>
      <b/>
      <sz val="16"/>
      <color indexed="43"/>
      <name val="ＭＳ Ｐゴシック"/>
      <family val="3"/>
      <charset val="128"/>
    </font>
    <font>
      <b/>
      <sz val="12"/>
      <color indexed="9"/>
      <name val="ＭＳ Ｐゴシック"/>
      <family val="3"/>
      <charset val="128"/>
    </font>
    <font>
      <sz val="10"/>
      <name val="ＭＳ Ｐゴシック"/>
      <family val="3"/>
      <charset val="128"/>
    </font>
    <font>
      <b/>
      <sz val="10"/>
      <name val="ＭＳ Ｐゴシック"/>
      <family val="3"/>
      <charset val="128"/>
    </font>
    <font>
      <b/>
      <sz val="11"/>
      <color theme="1"/>
      <name val="ＭＳ Ｐゴシック"/>
      <family val="3"/>
      <charset val="128"/>
    </font>
    <font>
      <sz val="10"/>
      <color theme="1"/>
      <name val="ＭＳ Ｐゴシック"/>
      <family val="3"/>
      <charset val="128"/>
    </font>
    <font>
      <b/>
      <sz val="12"/>
      <name val="ＭＳ Ｐゴシック"/>
      <family val="3"/>
      <charset val="128"/>
    </font>
    <font>
      <sz val="9"/>
      <name val="ＭＳ Ｐゴシック"/>
      <family val="3"/>
      <charset val="128"/>
    </font>
    <font>
      <b/>
      <sz val="10"/>
      <color indexed="81"/>
      <name val="ＭＳ Ｐゴシック"/>
      <family val="3"/>
      <charset val="128"/>
    </font>
    <font>
      <sz val="10"/>
      <color indexed="81"/>
      <name val="ＭＳ Ｐゴシック"/>
      <family val="3"/>
      <charset val="128"/>
    </font>
    <font>
      <sz val="8"/>
      <name val="ＭＳ Ｐゴシック"/>
      <family val="3"/>
      <charset val="128"/>
    </font>
  </fonts>
  <fills count="13">
    <fill>
      <patternFill patternType="none"/>
    </fill>
    <fill>
      <patternFill patternType="gray125"/>
    </fill>
    <fill>
      <patternFill patternType="solid">
        <fgColor indexed="23"/>
        <bgColor indexed="64"/>
      </patternFill>
    </fill>
    <fill>
      <patternFill patternType="solid">
        <fgColor indexed="31"/>
        <bgColor indexed="64"/>
      </patternFill>
    </fill>
    <fill>
      <patternFill patternType="solid">
        <fgColor indexed="43"/>
        <bgColor indexed="64"/>
      </patternFill>
    </fill>
    <fill>
      <patternFill patternType="solid">
        <fgColor indexed="46"/>
        <bgColor indexed="64"/>
      </patternFill>
    </fill>
    <fill>
      <patternFill patternType="solid">
        <fgColor indexed="42"/>
        <bgColor indexed="64"/>
      </patternFill>
    </fill>
    <fill>
      <patternFill patternType="solid">
        <fgColor indexed="47"/>
        <bgColor indexed="64"/>
      </patternFill>
    </fill>
    <fill>
      <patternFill patternType="solid">
        <fgColor rgb="FFFFFF99"/>
        <bgColor indexed="64"/>
      </patternFill>
    </fill>
    <fill>
      <patternFill patternType="solid">
        <fgColor theme="4" tint="0.59999389629810485"/>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rgb="FFCCFFCC"/>
        <bgColor indexed="64"/>
      </patternFill>
    </fill>
  </fills>
  <borders count="32">
    <border>
      <left/>
      <right/>
      <top/>
      <bottom/>
      <diagonal/>
    </border>
    <border>
      <left style="thin">
        <color auto="1"/>
      </left>
      <right/>
      <top style="medium">
        <color auto="1"/>
      </top>
      <bottom/>
      <diagonal/>
    </border>
    <border>
      <left/>
      <right/>
      <top style="medium">
        <color auto="1"/>
      </top>
      <bottom/>
      <diagonal/>
    </border>
    <border>
      <left/>
      <right style="thin">
        <color auto="1"/>
      </right>
      <top style="medium">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medium">
        <color auto="1"/>
      </left>
      <right/>
      <top/>
      <bottom/>
      <diagonal/>
    </border>
    <border>
      <left/>
      <right style="medium">
        <color auto="1"/>
      </right>
      <top/>
      <bottom/>
      <diagonal/>
    </border>
    <border>
      <left/>
      <right/>
      <top/>
      <bottom style="dotted">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style="medium">
        <color auto="1"/>
      </left>
      <right/>
      <top style="thin">
        <color auto="1"/>
      </top>
      <bottom/>
      <diagonal/>
    </border>
    <border>
      <left/>
      <right style="medium">
        <color auto="1"/>
      </right>
      <top style="thin">
        <color auto="1"/>
      </top>
      <bottom/>
      <diagonal/>
    </border>
    <border>
      <left/>
      <right style="medium">
        <color auto="1"/>
      </right>
      <top/>
      <bottom style="dotted">
        <color auto="1"/>
      </bottom>
      <diagonal/>
    </border>
    <border>
      <left style="medium">
        <color auto="1"/>
      </left>
      <right/>
      <top style="dotted">
        <color auto="1"/>
      </top>
      <bottom/>
      <diagonal/>
    </border>
    <border>
      <left style="medium">
        <color auto="1"/>
      </left>
      <right/>
      <top/>
      <bottom style="dotted">
        <color auto="1"/>
      </bottom>
      <diagonal/>
    </border>
    <border>
      <left/>
      <right style="medium">
        <color auto="1"/>
      </right>
      <top style="dotted">
        <color auto="1"/>
      </top>
      <bottom/>
      <diagonal/>
    </border>
    <border>
      <left/>
      <right style="medium">
        <color auto="1"/>
      </right>
      <top/>
      <bottom style="thin">
        <color auto="1"/>
      </bottom>
      <diagonal/>
    </border>
    <border>
      <left/>
      <right style="thin">
        <color auto="1"/>
      </right>
      <top style="thin">
        <color auto="1"/>
      </top>
      <bottom/>
      <diagonal/>
    </border>
    <border>
      <left style="thin">
        <color auto="1"/>
      </left>
      <right/>
      <top style="medium">
        <color auto="1"/>
      </top>
      <bottom style="thin">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style="thin">
        <color auto="1"/>
      </left>
      <right style="thin">
        <color auto="1"/>
      </right>
      <top style="thin">
        <color auto="1"/>
      </top>
      <bottom style="thin">
        <color auto="1"/>
      </bottom>
      <diagonal/>
    </border>
  </borders>
  <cellStyleXfs count="2">
    <xf numFmtId="0" fontId="0" fillId="0" borderId="0"/>
    <xf numFmtId="0" fontId="12" fillId="0" borderId="0" applyNumberFormat="0" applyFill="0" applyBorder="0" applyAlignment="0" applyProtection="0">
      <alignment vertical="top"/>
      <protection locked="0"/>
    </xf>
  </cellStyleXfs>
  <cellXfs count="348">
    <xf numFmtId="0" fontId="0" fillId="0" borderId="0" xfId="0"/>
    <xf numFmtId="0" fontId="1" fillId="2" borderId="1" xfId="0" applyFont="1" applyFill="1" applyBorder="1" applyAlignment="1" applyProtection="1">
      <alignment vertical="center"/>
    </xf>
    <xf numFmtId="0" fontId="1" fillId="2" borderId="2" xfId="0" applyFont="1" applyFill="1" applyBorder="1" applyAlignment="1" applyProtection="1">
      <alignment vertical="center"/>
    </xf>
    <xf numFmtId="0" fontId="2" fillId="2" borderId="2" xfId="0" applyFont="1" applyFill="1" applyBorder="1" applyAlignment="1" applyProtection="1">
      <alignment horizontal="center" vertical="center"/>
    </xf>
    <xf numFmtId="0" fontId="0" fillId="0" borderId="0" xfId="0" applyProtection="1"/>
    <xf numFmtId="0" fontId="3" fillId="2" borderId="4" xfId="0" applyFont="1" applyFill="1" applyBorder="1" applyAlignment="1" applyProtection="1">
      <alignment horizontal="left" vertical="center" indent="1"/>
    </xf>
    <xf numFmtId="0" fontId="3" fillId="2" borderId="0" xfId="0" applyFont="1" applyFill="1" applyBorder="1" applyAlignment="1" applyProtection="1">
      <alignment vertical="center"/>
    </xf>
    <xf numFmtId="0" fontId="3" fillId="2" borderId="5" xfId="0" applyFont="1" applyFill="1" applyBorder="1" applyAlignment="1" applyProtection="1">
      <alignment vertical="center"/>
    </xf>
    <xf numFmtId="0" fontId="3" fillId="2" borderId="6" xfId="0" applyFont="1" applyFill="1" applyBorder="1" applyAlignment="1" applyProtection="1">
      <alignment vertical="center"/>
    </xf>
    <xf numFmtId="0" fontId="3" fillId="2" borderId="7" xfId="0" applyFont="1" applyFill="1" applyBorder="1" applyAlignment="1" applyProtection="1">
      <alignment vertical="center"/>
    </xf>
    <xf numFmtId="0" fontId="3" fillId="2" borderId="8" xfId="0" applyFont="1" applyFill="1" applyBorder="1" applyAlignment="1" applyProtection="1">
      <alignment vertical="center"/>
    </xf>
    <xf numFmtId="0" fontId="6" fillId="0" borderId="0" xfId="0" applyFont="1" applyFill="1" applyBorder="1" applyAlignment="1" applyProtection="1">
      <alignment horizontal="left" vertical="center"/>
      <protection hidden="1"/>
    </xf>
    <xf numFmtId="0" fontId="3" fillId="0" borderId="0" xfId="0" applyFont="1" applyFill="1" applyBorder="1" applyAlignment="1" applyProtection="1">
      <alignment vertical="center"/>
      <protection hidden="1"/>
    </xf>
    <xf numFmtId="0" fontId="7" fillId="0" borderId="0" xfId="0" applyFont="1" applyFill="1" applyBorder="1" applyProtection="1">
      <protection hidden="1"/>
    </xf>
    <xf numFmtId="0" fontId="7" fillId="0" borderId="0" xfId="0" applyFont="1" applyFill="1" applyBorder="1" applyAlignment="1" applyProtection="1">
      <alignment horizontal="center" vertical="center" wrapText="1"/>
    </xf>
    <xf numFmtId="0" fontId="6" fillId="0" borderId="0" xfId="0" applyFont="1" applyFill="1" applyBorder="1" applyAlignment="1" applyProtection="1">
      <alignment vertical="top" wrapText="1"/>
      <protection hidden="1"/>
    </xf>
    <xf numFmtId="0" fontId="4" fillId="0" borderId="0" xfId="0" applyFont="1" applyAlignment="1" applyProtection="1">
      <alignment horizontal="center"/>
    </xf>
    <xf numFmtId="0" fontId="7" fillId="0" borderId="0" xfId="0" applyFont="1" applyFill="1" applyBorder="1" applyAlignment="1" applyProtection="1">
      <alignment vertical="top" wrapText="1"/>
      <protection hidden="1"/>
    </xf>
    <xf numFmtId="0" fontId="4" fillId="0" borderId="0" xfId="0" applyFont="1" applyBorder="1" applyAlignment="1" applyProtection="1">
      <alignment vertical="top" wrapText="1"/>
    </xf>
    <xf numFmtId="0" fontId="4" fillId="0" borderId="0" xfId="0" applyFont="1" applyBorder="1" applyAlignment="1" applyProtection="1">
      <alignment horizontal="left"/>
    </xf>
    <xf numFmtId="0" fontId="4" fillId="0" borderId="0" xfId="0" applyFont="1" applyBorder="1" applyAlignment="1" applyProtection="1">
      <alignment horizontal="right"/>
    </xf>
    <xf numFmtId="0" fontId="4" fillId="0" borderId="14" xfId="0" applyFont="1" applyBorder="1" applyProtection="1"/>
    <xf numFmtId="0" fontId="0" fillId="0" borderId="15" xfId="0" applyBorder="1" applyProtection="1"/>
    <xf numFmtId="0" fontId="4" fillId="0" borderId="14" xfId="0" applyFont="1" applyBorder="1" applyAlignment="1" applyProtection="1">
      <alignment horizontal="center"/>
    </xf>
    <xf numFmtId="0" fontId="4" fillId="0" borderId="0" xfId="0" applyFont="1" applyProtection="1"/>
    <xf numFmtId="0" fontId="7" fillId="0" borderId="0" xfId="0" applyFont="1" applyProtection="1"/>
    <xf numFmtId="0" fontId="4" fillId="0" borderId="0" xfId="0" applyFont="1" applyBorder="1" applyProtection="1"/>
    <xf numFmtId="0" fontId="8" fillId="0" borderId="0" xfId="0" applyFont="1" applyBorder="1" applyAlignment="1" applyProtection="1">
      <alignment horizontal="left"/>
    </xf>
    <xf numFmtId="0" fontId="4" fillId="0" borderId="6" xfId="0" applyFont="1" applyFill="1" applyBorder="1" applyAlignment="1" applyProtection="1">
      <alignment horizontal="left"/>
    </xf>
    <xf numFmtId="0" fontId="9" fillId="0" borderId="0" xfId="0" applyFont="1" applyAlignment="1" applyProtection="1">
      <alignment horizontal="right"/>
    </xf>
    <xf numFmtId="0" fontId="9" fillId="0" borderId="0" xfId="0" applyFont="1" applyProtection="1"/>
    <xf numFmtId="0" fontId="9" fillId="0" borderId="0" xfId="0" applyFont="1" applyBorder="1" applyAlignment="1" applyProtection="1">
      <alignment horizontal="right"/>
    </xf>
    <xf numFmtId="0" fontId="9" fillId="0" borderId="0" xfId="0" applyFont="1" applyBorder="1" applyProtection="1"/>
    <xf numFmtId="0" fontId="7" fillId="0" borderId="14" xfId="0" applyFont="1" applyBorder="1" applyProtection="1"/>
    <xf numFmtId="0" fontId="5" fillId="3" borderId="29" xfId="0" applyFont="1" applyFill="1" applyBorder="1" applyAlignment="1" applyProtection="1">
      <alignment horizontal="left"/>
    </xf>
    <xf numFmtId="0" fontId="5" fillId="3" borderId="29" xfId="0" applyFont="1" applyFill="1" applyBorder="1" applyProtection="1"/>
    <xf numFmtId="0" fontId="7" fillId="0" borderId="4" xfId="0" applyFont="1" applyFill="1" applyBorder="1" applyAlignment="1" applyProtection="1"/>
    <xf numFmtId="0" fontId="7" fillId="0" borderId="0" xfId="0" applyFont="1" applyFill="1" applyBorder="1" applyAlignment="1" applyProtection="1"/>
    <xf numFmtId="2" fontId="7" fillId="0" borderId="6" xfId="0" applyNumberFormat="1" applyFont="1" applyFill="1" applyBorder="1" applyAlignment="1" applyProtection="1"/>
    <xf numFmtId="2" fontId="7" fillId="0" borderId="7" xfId="0" applyNumberFormat="1" applyFont="1" applyFill="1" applyBorder="1" applyAlignment="1" applyProtection="1"/>
    <xf numFmtId="0" fontId="14" fillId="0" borderId="0" xfId="0" applyFont="1" applyBorder="1" applyProtection="1"/>
    <xf numFmtId="0" fontId="15" fillId="0" borderId="0" xfId="0" applyFont="1" applyProtection="1"/>
    <xf numFmtId="0" fontId="15" fillId="0" borderId="7" xfId="0" applyFont="1" applyBorder="1" applyAlignment="1" applyProtection="1">
      <alignment horizontal="right"/>
    </xf>
    <xf numFmtId="0" fontId="15" fillId="0" borderId="0" xfId="0" applyFont="1" applyAlignment="1" applyProtection="1">
      <alignment horizontal="right"/>
    </xf>
    <xf numFmtId="0" fontId="14" fillId="0" borderId="0" xfId="0" applyFont="1" applyAlignment="1" applyProtection="1">
      <alignment horizontal="center"/>
    </xf>
    <xf numFmtId="0" fontId="19" fillId="2" borderId="3" xfId="0" applyFont="1" applyFill="1" applyBorder="1" applyAlignment="1" applyProtection="1">
      <alignment horizontal="right" vertical="center"/>
    </xf>
    <xf numFmtId="0" fontId="0" fillId="0" borderId="0" xfId="0" applyBorder="1" applyProtection="1"/>
    <xf numFmtId="0" fontId="0" fillId="0" borderId="0" xfId="0" applyFill="1" applyBorder="1" applyAlignment="1" applyProtection="1"/>
    <xf numFmtId="0" fontId="0" fillId="3" borderId="9" xfId="0" applyFill="1" applyBorder="1" applyAlignment="1" applyProtection="1">
      <alignment horizontal="left" vertical="center"/>
    </xf>
    <xf numFmtId="0" fontId="0" fillId="0" borderId="0" xfId="0" applyBorder="1" applyAlignment="1" applyProtection="1">
      <alignment horizontal="left" vertical="center"/>
    </xf>
    <xf numFmtId="0" fontId="0" fillId="0" borderId="0" xfId="0" applyAlignment="1" applyProtection="1">
      <alignment horizontal="left" vertical="center"/>
    </xf>
    <xf numFmtId="0" fontId="0" fillId="0" borderId="0" xfId="0" applyFill="1" applyBorder="1" applyProtection="1"/>
    <xf numFmtId="0" fontId="0" fillId="0" borderId="0" xfId="0" applyAlignment="1" applyProtection="1">
      <alignment horizontal="left"/>
    </xf>
    <xf numFmtId="0" fontId="0" fillId="0" borderId="4" xfId="0" applyBorder="1" applyProtection="1"/>
    <xf numFmtId="0" fontId="20" fillId="0" borderId="0" xfId="0" applyFont="1" applyBorder="1" applyAlignment="1" applyProtection="1">
      <alignment horizontal="left" vertical="top" wrapText="1"/>
    </xf>
    <xf numFmtId="0" fontId="20" fillId="0" borderId="0" xfId="0" applyFont="1" applyFill="1" applyBorder="1" applyAlignment="1" applyProtection="1">
      <alignment vertical="top" wrapText="1"/>
    </xf>
    <xf numFmtId="0" fontId="0" fillId="0" borderId="0" xfId="0" applyBorder="1" applyAlignment="1" applyProtection="1">
      <alignment vertical="top" wrapText="1"/>
    </xf>
    <xf numFmtId="0" fontId="0" fillId="0" borderId="0" xfId="0" applyAlignment="1" applyProtection="1">
      <alignment vertical="top" wrapText="1"/>
    </xf>
    <xf numFmtId="0" fontId="0" fillId="0" borderId="6" xfId="0" applyBorder="1" applyProtection="1"/>
    <xf numFmtId="0" fontId="0" fillId="0" borderId="7" xfId="0" applyBorder="1" applyProtection="1"/>
    <xf numFmtId="0" fontId="4" fillId="0" borderId="18" xfId="0" applyFont="1" applyBorder="1" applyAlignment="1" applyProtection="1">
      <alignment vertical="center" wrapText="1"/>
    </xf>
    <xf numFmtId="0" fontId="4" fillId="0" borderId="19" xfId="0" applyFont="1" applyBorder="1" applyAlignment="1" applyProtection="1">
      <alignment vertical="center" wrapText="1"/>
    </xf>
    <xf numFmtId="0" fontId="0" fillId="0" borderId="19" xfId="0" applyBorder="1" applyProtection="1"/>
    <xf numFmtId="0" fontId="4" fillId="0" borderId="4" xfId="0" applyFont="1" applyBorder="1" applyAlignment="1" applyProtection="1">
      <alignment vertical="center" wrapText="1"/>
    </xf>
    <xf numFmtId="0" fontId="20" fillId="0" borderId="0" xfId="0" applyFont="1" applyProtection="1"/>
    <xf numFmtId="0" fontId="20" fillId="0" borderId="0" xfId="0" applyFont="1" applyFill="1" applyAlignment="1" applyProtection="1">
      <alignment horizontal="center" shrinkToFit="1"/>
    </xf>
    <xf numFmtId="0" fontId="20" fillId="0" borderId="0" xfId="0" applyFont="1" applyAlignment="1" applyProtection="1">
      <alignment horizontal="center"/>
    </xf>
    <xf numFmtId="0" fontId="20" fillId="0" borderId="0" xfId="0" applyFont="1" applyBorder="1" applyProtection="1"/>
    <xf numFmtId="0" fontId="0" fillId="0" borderId="15" xfId="0" applyFill="1" applyBorder="1" applyAlignment="1" applyProtection="1">
      <alignment shrinkToFit="1"/>
    </xf>
    <xf numFmtId="0" fontId="0" fillId="0" borderId="0" xfId="0" applyFill="1" applyBorder="1" applyAlignment="1" applyProtection="1">
      <alignment shrinkToFit="1"/>
    </xf>
    <xf numFmtId="0" fontId="0" fillId="0" borderId="14" xfId="0" applyBorder="1" applyProtection="1"/>
    <xf numFmtId="0" fontId="21" fillId="0" borderId="0" xfId="0" applyFont="1" applyBorder="1" applyProtection="1"/>
    <xf numFmtId="0" fontId="21" fillId="0" borderId="0" xfId="0" applyFont="1" applyBorder="1" applyAlignment="1" applyProtection="1">
      <alignment horizontal="right"/>
    </xf>
    <xf numFmtId="0" fontId="0" fillId="4" borderId="15" xfId="0" applyFill="1" applyBorder="1" applyAlignment="1" applyProtection="1">
      <alignment horizontal="center" shrinkToFit="1"/>
      <protection locked="0"/>
    </xf>
    <xf numFmtId="0" fontId="0" fillId="4" borderId="24" xfId="0" applyFill="1" applyBorder="1" applyAlignment="1" applyProtection="1">
      <alignment horizontal="center" shrinkToFit="1"/>
      <protection locked="0"/>
    </xf>
    <xf numFmtId="0" fontId="0" fillId="0" borderId="0" xfId="0" applyAlignment="1" applyProtection="1">
      <alignment horizontal="right"/>
    </xf>
    <xf numFmtId="0" fontId="0" fillId="0" borderId="25" xfId="0" applyBorder="1" applyProtection="1"/>
    <xf numFmtId="0" fontId="0" fillId="0" borderId="0" xfId="0" applyBorder="1" applyAlignment="1" applyProtection="1">
      <alignment horizontal="right"/>
    </xf>
    <xf numFmtId="9" fontId="20" fillId="0" borderId="15" xfId="0" applyNumberFormat="1" applyFont="1" applyFill="1" applyBorder="1" applyAlignment="1" applyProtection="1">
      <alignment shrinkToFit="1"/>
    </xf>
    <xf numFmtId="0" fontId="22" fillId="0" borderId="0" xfId="0" applyFont="1" applyBorder="1" applyAlignment="1" applyProtection="1">
      <alignment horizontal="left"/>
    </xf>
    <xf numFmtId="0" fontId="0" fillId="0" borderId="7" xfId="0" applyFill="1" applyBorder="1" applyProtection="1"/>
    <xf numFmtId="0" fontId="0" fillId="0" borderId="7" xfId="0" applyFill="1" applyBorder="1" applyAlignment="1" applyProtection="1">
      <alignment horizontal="left"/>
    </xf>
    <xf numFmtId="176" fontId="0" fillId="0" borderId="26" xfId="0" applyNumberFormat="1" applyFill="1" applyBorder="1" applyProtection="1"/>
    <xf numFmtId="176" fontId="0" fillId="0" borderId="7" xfId="0" applyNumberFormat="1" applyFill="1" applyBorder="1" applyProtection="1"/>
    <xf numFmtId="0" fontId="4" fillId="0" borderId="0" xfId="0" applyFont="1" applyAlignment="1" applyProtection="1">
      <alignment horizontal="right"/>
    </xf>
    <xf numFmtId="0" fontId="4" fillId="0" borderId="14" xfId="0" applyFont="1" applyFill="1" applyBorder="1" applyProtection="1"/>
    <xf numFmtId="0" fontId="0" fillId="0" borderId="0" xfId="0" applyFill="1" applyBorder="1" applyAlignment="1" applyProtection="1">
      <alignment wrapText="1"/>
    </xf>
    <xf numFmtId="0" fontId="20" fillId="0" borderId="0" xfId="0" applyFont="1" applyBorder="1" applyAlignment="1" applyProtection="1">
      <alignment horizontal="right"/>
    </xf>
    <xf numFmtId="0" fontId="0" fillId="4" borderId="22" xfId="0" applyFill="1" applyBorder="1" applyAlignment="1" applyProtection="1">
      <alignment horizontal="center" shrinkToFit="1"/>
      <protection locked="0"/>
    </xf>
    <xf numFmtId="0" fontId="0" fillId="4" borderId="14" xfId="0" applyFill="1" applyBorder="1" applyAlignment="1" applyProtection="1">
      <alignment horizontal="center" shrinkToFit="1"/>
      <protection locked="0"/>
    </xf>
    <xf numFmtId="0" fontId="0" fillId="0" borderId="23" xfId="0" applyBorder="1" applyProtection="1"/>
    <xf numFmtId="0" fontId="0" fillId="4" borderId="0" xfId="0" applyFill="1" applyAlignment="1" applyProtection="1">
      <alignment horizontal="center" shrinkToFit="1"/>
      <protection locked="0"/>
    </xf>
    <xf numFmtId="0" fontId="0" fillId="0" borderId="0" xfId="0" applyFill="1" applyProtection="1"/>
    <xf numFmtId="0" fontId="4" fillId="0" borderId="25" xfId="0" applyFont="1" applyBorder="1" applyAlignment="1" applyProtection="1">
      <alignment horizontal="right"/>
    </xf>
    <xf numFmtId="0" fontId="0" fillId="0" borderId="0" xfId="0" applyAlignment="1" applyProtection="1">
      <alignment wrapText="1"/>
    </xf>
    <xf numFmtId="0" fontId="20" fillId="3" borderId="28" xfId="0" applyFont="1" applyFill="1" applyBorder="1" applyAlignment="1" applyProtection="1">
      <alignment horizontal="center" vertical="center" textRotation="180"/>
    </xf>
    <xf numFmtId="0" fontId="20" fillId="3" borderId="29" xfId="0" applyFont="1" applyFill="1" applyBorder="1" applyProtection="1"/>
    <xf numFmtId="0" fontId="20" fillId="3" borderId="29" xfId="0" applyFont="1" applyFill="1" applyBorder="1" applyAlignment="1" applyProtection="1">
      <alignment horizontal="left" vertical="top"/>
    </xf>
    <xf numFmtId="0" fontId="20" fillId="3" borderId="30" xfId="0" applyFont="1" applyFill="1" applyBorder="1" applyProtection="1"/>
    <xf numFmtId="177" fontId="0" fillId="0" borderId="0" xfId="0" applyNumberFormat="1" applyAlignment="1" applyProtection="1">
      <alignment horizontal="right"/>
    </xf>
    <xf numFmtId="0" fontId="0" fillId="0" borderId="5" xfId="0" applyFill="1" applyBorder="1" applyProtection="1"/>
    <xf numFmtId="177" fontId="0" fillId="0" borderId="0" xfId="0" applyNumberFormat="1" applyFill="1" applyProtection="1"/>
    <xf numFmtId="177" fontId="7" fillId="0" borderId="7" xfId="0" applyNumberFormat="1" applyFont="1" applyFill="1" applyBorder="1" applyAlignment="1" applyProtection="1"/>
    <xf numFmtId="0" fontId="0" fillId="0" borderId="8" xfId="0" applyFill="1" applyBorder="1" applyAlignment="1" applyProtection="1">
      <alignment wrapText="1"/>
    </xf>
    <xf numFmtId="0" fontId="0" fillId="0" borderId="4" xfId="0" applyBorder="1" applyAlignment="1" applyProtection="1">
      <alignment wrapText="1"/>
    </xf>
    <xf numFmtId="0" fontId="0" fillId="0" borderId="5" xfId="0" applyBorder="1" applyProtection="1"/>
    <xf numFmtId="2" fontId="0" fillId="0" borderId="0" xfId="0" applyNumberFormat="1" applyAlignment="1" applyProtection="1">
      <alignment horizontal="right"/>
    </xf>
    <xf numFmtId="0" fontId="0" fillId="0" borderId="5" xfId="0" applyBorder="1" applyAlignment="1" applyProtection="1">
      <alignment horizontal="right"/>
    </xf>
    <xf numFmtId="177" fontId="7" fillId="0" borderId="4" xfId="0" applyNumberFormat="1" applyFont="1" applyFill="1" applyBorder="1" applyAlignment="1" applyProtection="1">
      <alignment horizontal="right" shrinkToFit="1"/>
    </xf>
    <xf numFmtId="2" fontId="20" fillId="6" borderId="0" xfId="0" applyNumberFormat="1" applyFont="1" applyFill="1" applyBorder="1" applyAlignment="1" applyProtection="1">
      <alignment horizontal="center" shrinkToFit="1"/>
    </xf>
    <xf numFmtId="177" fontId="7" fillId="0" borderId="0" xfId="0" applyNumberFormat="1" applyFont="1" applyFill="1" applyBorder="1" applyAlignment="1" applyProtection="1">
      <alignment horizontal="center" shrinkToFit="1"/>
    </xf>
    <xf numFmtId="9" fontId="20" fillId="6" borderId="0" xfId="0" applyNumberFormat="1" applyFont="1" applyFill="1" applyBorder="1" applyAlignment="1" applyProtection="1">
      <alignment horizontal="center"/>
    </xf>
    <xf numFmtId="0" fontId="7" fillId="0" borderId="4" xfId="0" applyFont="1" applyFill="1" applyBorder="1" applyAlignment="1" applyProtection="1">
      <alignment horizontal="right" shrinkToFit="1"/>
    </xf>
    <xf numFmtId="177" fontId="7" fillId="0" borderId="5" xfId="0" applyNumberFormat="1" applyFont="1" applyFill="1" applyBorder="1" applyAlignment="1" applyProtection="1">
      <alignment horizontal="center" shrinkToFit="1"/>
    </xf>
    <xf numFmtId="0" fontId="0" fillId="0" borderId="7" xfId="0" applyBorder="1" applyAlignment="1" applyProtection="1">
      <alignment horizontal="right"/>
    </xf>
    <xf numFmtId="0" fontId="0" fillId="0" borderId="8" xfId="0" applyBorder="1" applyAlignment="1" applyProtection="1">
      <alignment horizontal="right"/>
    </xf>
    <xf numFmtId="49" fontId="10" fillId="0" borderId="7" xfId="0" applyNumberFormat="1" applyFont="1" applyBorder="1" applyAlignment="1" applyProtection="1">
      <alignment horizontal="center" shrinkToFit="1"/>
    </xf>
    <xf numFmtId="179" fontId="10" fillId="6" borderId="7" xfId="0" applyNumberFormat="1" applyFont="1" applyFill="1" applyBorder="1" applyAlignment="1" applyProtection="1">
      <alignment horizontal="left" shrinkToFit="1"/>
    </xf>
    <xf numFmtId="179" fontId="10" fillId="6" borderId="6" xfId="0" applyNumberFormat="1" applyFont="1" applyFill="1" applyBorder="1" applyAlignment="1" applyProtection="1">
      <alignment horizontal="right" shrinkToFit="1"/>
    </xf>
    <xf numFmtId="9" fontId="10" fillId="6" borderId="8" xfId="0" applyNumberFormat="1" applyFont="1" applyFill="1" applyBorder="1" applyAlignment="1" applyProtection="1">
      <alignment horizontal="left"/>
    </xf>
    <xf numFmtId="9" fontId="10" fillId="6" borderId="6" xfId="0" applyNumberFormat="1" applyFont="1" applyFill="1" applyBorder="1" applyAlignment="1" applyProtection="1">
      <alignment horizontal="right" shrinkToFit="1"/>
    </xf>
    <xf numFmtId="0" fontId="10" fillId="0" borderId="7" xfId="0" applyNumberFormat="1" applyFont="1" applyBorder="1" applyAlignment="1" applyProtection="1">
      <alignment horizontal="center"/>
    </xf>
    <xf numFmtId="49" fontId="10" fillId="0" borderId="0" xfId="0" applyNumberFormat="1" applyFont="1" applyBorder="1" applyAlignment="1" applyProtection="1">
      <alignment horizontal="center" shrinkToFit="1"/>
    </xf>
    <xf numFmtId="1" fontId="20" fillId="0" borderId="0" xfId="0" applyNumberFormat="1" applyFont="1" applyFill="1" applyBorder="1" applyAlignment="1" applyProtection="1">
      <alignment horizontal="center" shrinkToFit="1"/>
    </xf>
    <xf numFmtId="1" fontId="20" fillId="0" borderId="0" xfId="0" applyNumberFormat="1" applyFont="1" applyFill="1" applyBorder="1" applyAlignment="1" applyProtection="1">
      <alignment horizontal="left" shrinkToFit="1"/>
    </xf>
    <xf numFmtId="2" fontId="7" fillId="0" borderId="0" xfId="0" applyNumberFormat="1" applyFont="1" applyFill="1" applyBorder="1" applyAlignment="1" applyProtection="1">
      <alignment horizontal="right" shrinkToFit="1"/>
    </xf>
    <xf numFmtId="2" fontId="20" fillId="0" borderId="0" xfId="0" applyNumberFormat="1" applyFont="1" applyFill="1" applyBorder="1" applyAlignment="1" applyProtection="1">
      <alignment horizontal="left" shrinkToFit="1"/>
    </xf>
    <xf numFmtId="2" fontId="20" fillId="0" borderId="0" xfId="0" applyNumberFormat="1" applyFont="1" applyFill="1" applyBorder="1" applyAlignment="1" applyProtection="1">
      <alignment horizontal="center"/>
    </xf>
    <xf numFmtId="0" fontId="20" fillId="0" borderId="5" xfId="0" applyFont="1" applyFill="1" applyBorder="1" applyAlignment="1" applyProtection="1">
      <alignment horizontal="right" shrinkToFit="1"/>
    </xf>
    <xf numFmtId="9" fontId="10" fillId="6" borderId="7" xfId="0" applyNumberFormat="1" applyFont="1" applyFill="1" applyBorder="1" applyAlignment="1" applyProtection="1">
      <alignment horizontal="right" shrinkToFit="1"/>
    </xf>
    <xf numFmtId="9" fontId="10" fillId="6" borderId="7" xfId="0" applyNumberFormat="1" applyFont="1" applyFill="1" applyBorder="1" applyAlignment="1" applyProtection="1">
      <alignment horizontal="left" shrinkToFit="1"/>
    </xf>
    <xf numFmtId="0" fontId="10" fillId="0" borderId="7" xfId="0" applyFont="1" applyFill="1" applyBorder="1" applyAlignment="1" applyProtection="1">
      <alignment horizontal="center" shrinkToFit="1"/>
    </xf>
    <xf numFmtId="0" fontId="10" fillId="0" borderId="8" xfId="0" applyFont="1" applyFill="1" applyBorder="1" applyAlignment="1" applyProtection="1">
      <alignment horizontal="left" shrinkToFit="1"/>
    </xf>
    <xf numFmtId="0" fontId="0" fillId="7" borderId="0" xfId="0" applyFill="1" applyProtection="1"/>
    <xf numFmtId="0" fontId="0" fillId="7" borderId="0" xfId="0" applyFill="1" applyAlignment="1" applyProtection="1"/>
    <xf numFmtId="0" fontId="0" fillId="7" borderId="0" xfId="0" applyFill="1" applyAlignment="1" applyProtection="1">
      <alignment horizontal="left"/>
    </xf>
    <xf numFmtId="0" fontId="10" fillId="7" borderId="0" xfId="0" applyFont="1" applyFill="1" applyAlignment="1" applyProtection="1"/>
    <xf numFmtId="0" fontId="10" fillId="7" borderId="0" xfId="0" applyFont="1" applyFill="1" applyAlignment="1" applyProtection="1">
      <alignment horizontal="right"/>
    </xf>
    <xf numFmtId="0" fontId="25" fillId="0" borderId="0" xfId="0" applyFont="1" applyBorder="1" applyProtection="1"/>
    <xf numFmtId="0" fontId="25" fillId="0" borderId="0" xfId="0" applyFont="1" applyProtection="1"/>
    <xf numFmtId="0" fontId="20" fillId="0" borderId="0" xfId="0" applyFont="1" applyFill="1" applyAlignment="1" applyProtection="1">
      <alignment shrinkToFit="1"/>
    </xf>
    <xf numFmtId="0" fontId="10" fillId="0" borderId="7" xfId="0" applyNumberFormat="1" applyFont="1" applyBorder="1" applyAlignment="1" applyProtection="1">
      <alignment horizontal="center" shrinkToFit="1"/>
    </xf>
    <xf numFmtId="0" fontId="20" fillId="0" borderId="19" xfId="0" applyFont="1" applyFill="1" applyBorder="1" applyAlignment="1" applyProtection="1">
      <alignment horizontal="left" vertical="top" wrapText="1"/>
    </xf>
    <xf numFmtId="0" fontId="20" fillId="0" borderId="0" xfId="0" applyFont="1" applyFill="1" applyBorder="1" applyAlignment="1" applyProtection="1">
      <alignment horizontal="left" vertical="top" wrapText="1"/>
    </xf>
    <xf numFmtId="0" fontId="5" fillId="0" borderId="0" xfId="0" applyFont="1" applyFill="1" applyBorder="1" applyAlignment="1" applyProtection="1">
      <alignment horizontal="left" vertical="top" wrapText="1"/>
    </xf>
    <xf numFmtId="0" fontId="0" fillId="0" borderId="0" xfId="0" applyFill="1" applyBorder="1" applyAlignment="1" applyProtection="1">
      <alignment horizontal="left" vertical="top" wrapText="1"/>
    </xf>
    <xf numFmtId="0" fontId="14" fillId="0" borderId="19" xfId="0" applyFont="1" applyFill="1" applyBorder="1" applyAlignment="1" applyProtection="1">
      <alignment horizontal="left" vertical="top" wrapText="1"/>
    </xf>
    <xf numFmtId="0" fontId="14" fillId="0" borderId="0" xfId="0" applyFont="1" applyFill="1" applyBorder="1" applyAlignment="1" applyProtection="1">
      <alignment horizontal="left" vertical="top" wrapText="1"/>
    </xf>
    <xf numFmtId="0" fontId="20" fillId="0" borderId="7" xfId="0" applyFont="1" applyFill="1" applyBorder="1" applyAlignment="1" applyProtection="1">
      <alignment horizontal="left" vertical="top" wrapText="1"/>
    </xf>
    <xf numFmtId="0" fontId="0" fillId="0" borderId="7" xfId="0" applyFill="1" applyBorder="1" applyAlignment="1" applyProtection="1">
      <alignment horizontal="left" vertical="top" wrapText="1"/>
    </xf>
    <xf numFmtId="0" fontId="5" fillId="0" borderId="7" xfId="0" applyFont="1" applyFill="1" applyBorder="1" applyAlignment="1" applyProtection="1">
      <alignment horizontal="left" vertical="top" wrapText="1"/>
    </xf>
    <xf numFmtId="0" fontId="4" fillId="0" borderId="0" xfId="0" applyFont="1" applyFill="1" applyBorder="1" applyAlignment="1" applyProtection="1">
      <alignment horizontal="left" vertical="top" wrapText="1"/>
      <protection hidden="1"/>
    </xf>
    <xf numFmtId="0" fontId="14" fillId="0" borderId="0" xfId="0" applyFont="1" applyFill="1" applyBorder="1" applyAlignment="1" applyProtection="1">
      <alignment horizontal="left" vertical="top" wrapText="1"/>
      <protection hidden="1"/>
    </xf>
    <xf numFmtId="0" fontId="4" fillId="0" borderId="0" xfId="0" applyFont="1" applyFill="1" applyBorder="1" applyAlignment="1" applyProtection="1">
      <alignment horizontal="center" vertical="center" wrapText="1"/>
      <protection hidden="1"/>
    </xf>
    <xf numFmtId="0" fontId="4" fillId="0" borderId="0" xfId="0" applyFont="1" applyFill="1" applyBorder="1" applyAlignment="1" applyProtection="1">
      <alignment horizontal="left" vertical="center"/>
      <protection hidden="1"/>
    </xf>
    <xf numFmtId="9" fontId="20" fillId="6" borderId="0" xfId="0" applyNumberFormat="1" applyFont="1" applyFill="1" applyBorder="1" applyAlignment="1" applyProtection="1">
      <alignment horizontal="center" shrinkToFit="1"/>
    </xf>
    <xf numFmtId="177" fontId="7" fillId="0" borderId="0" xfId="0" applyNumberFormat="1" applyFont="1" applyFill="1" applyBorder="1" applyAlignment="1" applyProtection="1">
      <alignment horizontal="right" shrinkToFit="1"/>
    </xf>
    <xf numFmtId="179" fontId="20" fillId="6" borderId="0" xfId="0" applyNumberFormat="1" applyFont="1" applyFill="1" applyBorder="1" applyAlignment="1" applyProtection="1">
      <alignment horizontal="center" shrinkToFit="1"/>
    </xf>
    <xf numFmtId="179" fontId="10" fillId="6" borderId="8" xfId="0" applyNumberFormat="1" applyFont="1" applyFill="1" applyBorder="1" applyAlignment="1" applyProtection="1">
      <alignment horizontal="left" shrinkToFit="1"/>
    </xf>
    <xf numFmtId="9" fontId="10" fillId="6" borderId="8" xfId="0" applyNumberFormat="1" applyFont="1" applyFill="1" applyBorder="1" applyAlignment="1" applyProtection="1">
      <alignment horizontal="left" shrinkToFit="1"/>
    </xf>
    <xf numFmtId="0" fontId="10" fillId="0" borderId="0" xfId="0" applyFont="1" applyFill="1" applyBorder="1" applyProtection="1"/>
    <xf numFmtId="0" fontId="23" fillId="0" borderId="0" xfId="0" applyFont="1" applyFill="1" applyBorder="1" applyAlignment="1" applyProtection="1">
      <alignment horizontal="center"/>
    </xf>
    <xf numFmtId="0" fontId="10" fillId="0" borderId="0" xfId="0" applyFont="1" applyFill="1" applyBorder="1" applyAlignment="1" applyProtection="1">
      <alignment horizontal="left"/>
    </xf>
    <xf numFmtId="2" fontId="10" fillId="6" borderId="6" xfId="0" applyNumberFormat="1" applyFont="1" applyFill="1" applyBorder="1" applyAlignment="1" applyProtection="1">
      <alignment horizontal="right" shrinkToFit="1"/>
    </xf>
    <xf numFmtId="2" fontId="10" fillId="6" borderId="8" xfId="0" applyNumberFormat="1" applyFont="1" applyFill="1" applyBorder="1" applyAlignment="1" applyProtection="1">
      <alignment horizontal="left" shrinkToFit="1"/>
    </xf>
    <xf numFmtId="0" fontId="10" fillId="0" borderId="5" xfId="0" applyFont="1" applyFill="1" applyBorder="1" applyAlignment="1" applyProtection="1">
      <alignment horizontal="left"/>
    </xf>
    <xf numFmtId="0" fontId="10" fillId="0" borderId="7" xfId="0" applyNumberFormat="1" applyFont="1" applyFill="1" applyBorder="1" applyAlignment="1" applyProtection="1">
      <alignment horizontal="center"/>
    </xf>
    <xf numFmtId="1" fontId="20" fillId="0" borderId="4" xfId="0" applyNumberFormat="1" applyFont="1" applyFill="1" applyBorder="1" applyAlignment="1" applyProtection="1">
      <alignment horizontal="right" shrinkToFit="1"/>
    </xf>
    <xf numFmtId="1" fontId="10" fillId="0" borderId="6" xfId="0" applyNumberFormat="1" applyFont="1" applyFill="1" applyBorder="1" applyAlignment="1" applyProtection="1">
      <alignment horizontal="right" shrinkToFit="1"/>
    </xf>
    <xf numFmtId="1" fontId="10" fillId="0" borderId="7" xfId="0" applyNumberFormat="1" applyFont="1" applyFill="1" applyBorder="1" applyAlignment="1" applyProtection="1">
      <alignment horizontal="left" shrinkToFit="1"/>
    </xf>
    <xf numFmtId="2" fontId="11" fillId="0" borderId="7" xfId="0" applyNumberFormat="1" applyFont="1" applyFill="1" applyBorder="1" applyAlignment="1" applyProtection="1">
      <alignment horizontal="right" shrinkToFit="1"/>
    </xf>
    <xf numFmtId="2" fontId="11" fillId="0" borderId="7" xfId="0" applyNumberFormat="1" applyFont="1" applyFill="1" applyBorder="1" applyAlignment="1" applyProtection="1">
      <alignment horizontal="center" shrinkToFit="1"/>
    </xf>
    <xf numFmtId="2" fontId="11" fillId="0" borderId="7" xfId="0" applyNumberFormat="1" applyFont="1" applyFill="1" applyBorder="1" applyAlignment="1" applyProtection="1">
      <alignment horizontal="left" shrinkToFit="1"/>
    </xf>
    <xf numFmtId="1" fontId="10" fillId="0" borderId="7" xfId="0" applyNumberFormat="1" applyFont="1" applyFill="1" applyBorder="1" applyAlignment="1" applyProtection="1">
      <alignment horizontal="right" shrinkToFit="1"/>
    </xf>
    <xf numFmtId="0" fontId="5" fillId="8" borderId="29" xfId="0" applyNumberFormat="1" applyFont="1" applyFill="1" applyBorder="1" applyAlignment="1" applyProtection="1">
      <alignment horizontal="right"/>
      <protection locked="0"/>
    </xf>
    <xf numFmtId="0" fontId="0" fillId="0" borderId="19" xfId="0" applyFill="1" applyBorder="1" applyAlignment="1" applyProtection="1">
      <alignment horizontal="left" vertical="top" wrapText="1"/>
    </xf>
    <xf numFmtId="0" fontId="0" fillId="0" borderId="21" xfId="0" applyFill="1" applyBorder="1" applyAlignment="1" applyProtection="1">
      <alignment horizontal="left" vertical="top" wrapText="1"/>
    </xf>
    <xf numFmtId="0" fontId="0" fillId="0" borderId="15" xfId="0" applyFill="1" applyBorder="1" applyAlignment="1" applyProtection="1">
      <alignment horizontal="left" vertical="top" wrapText="1"/>
    </xf>
    <xf numFmtId="0" fontId="0" fillId="0" borderId="26" xfId="0" applyFill="1" applyBorder="1" applyAlignment="1" applyProtection="1">
      <alignment horizontal="left" vertical="top" wrapText="1"/>
    </xf>
    <xf numFmtId="0" fontId="0" fillId="0" borderId="5" xfId="0" applyFill="1" applyBorder="1" applyAlignment="1" applyProtection="1">
      <alignment horizontal="left" vertical="top" wrapText="1"/>
    </xf>
    <xf numFmtId="0" fontId="20" fillId="3" borderId="29" xfId="0" applyFont="1" applyFill="1" applyBorder="1" applyAlignment="1" applyProtection="1">
      <alignment horizontal="right"/>
    </xf>
    <xf numFmtId="0" fontId="30" fillId="0" borderId="0" xfId="0" applyFont="1" applyProtection="1"/>
    <xf numFmtId="0" fontId="20" fillId="0" borderId="0" xfId="0" applyFont="1" applyFill="1" applyBorder="1" applyAlignment="1" applyProtection="1">
      <alignment horizontal="left" vertical="center" wrapText="1"/>
    </xf>
    <xf numFmtId="9" fontId="0" fillId="4" borderId="31" xfId="0" applyNumberFormat="1" applyFill="1" applyBorder="1" applyAlignment="1" applyProtection="1">
      <alignment horizontal="left" vertical="center" wrapText="1"/>
      <protection locked="0"/>
    </xf>
    <xf numFmtId="2" fontId="0" fillId="4" borderId="31" xfId="0" applyNumberFormat="1" applyFill="1" applyBorder="1" applyAlignment="1" applyProtection="1">
      <alignment horizontal="left" vertical="center" wrapText="1"/>
      <protection locked="0"/>
    </xf>
    <xf numFmtId="0" fontId="0" fillId="0" borderId="0" xfId="0" applyFill="1" applyAlignment="1" applyProtection="1">
      <alignment horizontal="left" vertical="center"/>
    </xf>
    <xf numFmtId="0" fontId="0" fillId="0" borderId="0" xfId="0" applyFill="1" applyAlignment="1" applyProtection="1">
      <alignment horizontal="right"/>
    </xf>
    <xf numFmtId="0" fontId="0" fillId="0" borderId="0" xfId="0" applyFill="1" applyAlignment="1" applyProtection="1">
      <alignment horizontal="right" vertical="center"/>
    </xf>
    <xf numFmtId="0" fontId="32" fillId="0" borderId="0" xfId="0" applyFont="1" applyFill="1" applyBorder="1" applyAlignment="1" applyProtection="1">
      <alignment horizontal="left" wrapText="1"/>
    </xf>
    <xf numFmtId="0" fontId="31" fillId="0" borderId="0" xfId="0" applyFont="1" applyAlignment="1" applyProtection="1">
      <alignment horizontal="left"/>
    </xf>
    <xf numFmtId="2" fontId="0" fillId="0" borderId="0" xfId="0" applyNumberFormat="1" applyFill="1" applyBorder="1" applyAlignment="1" applyProtection="1">
      <alignment horizontal="left" vertical="center" wrapText="1"/>
    </xf>
    <xf numFmtId="9" fontId="0" fillId="12" borderId="31" xfId="0" applyNumberFormat="1" applyFill="1" applyBorder="1" applyAlignment="1" applyProtection="1">
      <alignment horizontal="left" vertical="center" wrapText="1"/>
    </xf>
    <xf numFmtId="9" fontId="29" fillId="12" borderId="31" xfId="0" applyNumberFormat="1" applyFont="1" applyFill="1" applyBorder="1" applyAlignment="1" applyProtection="1">
      <alignment horizontal="left" vertical="center" wrapText="1"/>
    </xf>
    <xf numFmtId="9" fontId="0" fillId="0" borderId="0" xfId="0" applyNumberFormat="1" applyFill="1" applyBorder="1" applyAlignment="1" applyProtection="1">
      <alignment horizontal="left" vertical="center" wrapText="1"/>
    </xf>
    <xf numFmtId="0" fontId="20" fillId="0" borderId="0" xfId="0" applyFont="1" applyFill="1" applyBorder="1" applyAlignment="1" applyProtection="1">
      <alignment horizontal="left" vertical="center" wrapText="1"/>
    </xf>
    <xf numFmtId="0" fontId="24" fillId="0" borderId="0" xfId="0" applyFont="1" applyFill="1" applyBorder="1" applyAlignment="1" applyProtection="1">
      <alignment horizontal="left" wrapText="1"/>
    </xf>
    <xf numFmtId="0" fontId="0" fillId="0" borderId="0" xfId="0" applyFill="1" applyBorder="1" applyAlignment="1" applyProtection="1">
      <alignment horizontal="right"/>
    </xf>
    <xf numFmtId="0" fontId="0" fillId="0" borderId="0" xfId="0" applyFill="1" applyBorder="1" applyAlignment="1" applyProtection="1">
      <alignment horizontal="left" vertical="center"/>
    </xf>
    <xf numFmtId="0" fontId="31" fillId="0" borderId="0" xfId="0" applyFont="1" applyAlignment="1" applyProtection="1">
      <alignment horizontal="left" vertical="center"/>
    </xf>
    <xf numFmtId="0" fontId="31" fillId="0" borderId="0" xfId="0" applyFont="1" applyAlignment="1" applyProtection="1">
      <alignment horizontal="right"/>
    </xf>
    <xf numFmtId="0" fontId="31" fillId="0" borderId="0" xfId="0" applyFont="1" applyFill="1" applyAlignment="1" applyProtection="1">
      <alignment horizontal="left"/>
    </xf>
    <xf numFmtId="9" fontId="29" fillId="0" borderId="0" xfId="0" applyNumberFormat="1" applyFont="1" applyFill="1" applyBorder="1" applyAlignment="1" applyProtection="1">
      <alignment horizontal="left" vertical="center" wrapText="1"/>
    </xf>
    <xf numFmtId="0" fontId="4" fillId="0" borderId="0" xfId="0" applyFont="1" applyAlignment="1" applyProtection="1">
      <alignment horizontal="center"/>
    </xf>
    <xf numFmtId="0" fontId="20" fillId="0" borderId="0" xfId="0" applyFont="1" applyFill="1" applyBorder="1" applyAlignment="1" applyProtection="1">
      <alignment horizontal="left" vertical="center" wrapText="1"/>
    </xf>
    <xf numFmtId="9" fontId="20" fillId="6" borderId="0" xfId="0" applyNumberFormat="1" applyFont="1" applyFill="1" applyBorder="1" applyAlignment="1" applyProtection="1">
      <alignment horizontal="center" shrinkToFit="1"/>
    </xf>
    <xf numFmtId="0" fontId="23" fillId="0" borderId="0" xfId="0" applyFont="1" applyFill="1" applyBorder="1" applyAlignment="1" applyProtection="1">
      <alignment horizontal="center"/>
    </xf>
    <xf numFmtId="0" fontId="24" fillId="0" borderId="0" xfId="0" applyFont="1" applyFill="1" applyBorder="1" applyAlignment="1" applyProtection="1">
      <alignment horizontal="left" wrapText="1"/>
    </xf>
    <xf numFmtId="0" fontId="0" fillId="0" borderId="0" xfId="0" applyFill="1" applyBorder="1" applyAlignment="1" applyProtection="1">
      <alignment horizontal="left" vertical="center" wrapText="1"/>
    </xf>
    <xf numFmtId="2" fontId="0" fillId="12" borderId="31" xfId="0" applyNumberFormat="1" applyFill="1" applyBorder="1" applyAlignment="1" applyProtection="1">
      <alignment horizontal="left" vertical="center" wrapText="1"/>
    </xf>
    <xf numFmtId="0" fontId="34" fillId="0" borderId="0" xfId="0" applyFont="1" applyFill="1" applyBorder="1" applyAlignment="1" applyProtection="1">
      <alignment horizontal="left" vertical="top" wrapText="1"/>
      <protection hidden="1"/>
    </xf>
    <xf numFmtId="0" fontId="33" fillId="0" borderId="0" xfId="0" applyFont="1" applyFill="1" applyAlignment="1" applyProtection="1">
      <alignment horizontal="left" vertical="center"/>
    </xf>
    <xf numFmtId="0" fontId="33" fillId="0" borderId="0" xfId="0" applyFont="1" applyFill="1" applyProtection="1"/>
    <xf numFmtId="0" fontId="33" fillId="0" borderId="0" xfId="0" applyFont="1" applyFill="1" applyAlignment="1" applyProtection="1">
      <alignment horizontal="right" vertical="center"/>
    </xf>
    <xf numFmtId="9" fontId="33" fillId="0" borderId="0" xfId="0" applyNumberFormat="1" applyFont="1" applyFill="1" applyBorder="1" applyAlignment="1" applyProtection="1">
      <alignment horizontal="left" vertical="center" wrapText="1"/>
    </xf>
    <xf numFmtId="0" fontId="35" fillId="0" borderId="0" xfId="0" applyFont="1" applyFill="1" applyBorder="1" applyAlignment="1" applyProtection="1">
      <alignment horizontal="left" vertical="center" wrapText="1"/>
    </xf>
    <xf numFmtId="0" fontId="33" fillId="0" borderId="0" xfId="0" applyFont="1" applyFill="1" applyAlignment="1" applyProtection="1">
      <alignment horizontal="right"/>
    </xf>
    <xf numFmtId="2" fontId="33" fillId="0" borderId="0" xfId="0" applyNumberFormat="1" applyFont="1" applyFill="1" applyBorder="1" applyAlignment="1" applyProtection="1">
      <alignment horizontal="left" vertical="center" wrapText="1"/>
    </xf>
    <xf numFmtId="0" fontId="33" fillId="0" borderId="0" xfId="0" applyFont="1" applyAlignment="1" applyProtection="1">
      <alignment horizontal="left" vertical="center"/>
    </xf>
    <xf numFmtId="0" fontId="33" fillId="0" borderId="0" xfId="0" applyFont="1" applyProtection="1"/>
    <xf numFmtId="0" fontId="35" fillId="0" borderId="0" xfId="0" applyFont="1" applyFill="1" applyBorder="1" applyAlignment="1" applyProtection="1">
      <alignment horizontal="left" vertical="top" wrapText="1"/>
      <protection hidden="1"/>
    </xf>
    <xf numFmtId="0" fontId="33" fillId="0" borderId="0" xfId="0" applyFont="1" applyBorder="1" applyProtection="1"/>
    <xf numFmtId="0" fontId="33" fillId="0" borderId="0" xfId="0" applyFont="1" applyAlignment="1" applyProtection="1">
      <alignment horizontal="right"/>
    </xf>
    <xf numFmtId="2" fontId="33" fillId="0" borderId="0" xfId="0" applyNumberFormat="1" applyFont="1" applyAlignment="1" applyProtection="1">
      <alignment horizontal="right"/>
    </xf>
    <xf numFmtId="0" fontId="14" fillId="3" borderId="10" xfId="0" applyFont="1" applyFill="1" applyBorder="1" applyAlignment="1" applyProtection="1">
      <alignment horizontal="center" vertical="center" wrapText="1"/>
    </xf>
    <xf numFmtId="0" fontId="20" fillId="3" borderId="11" xfId="0" applyFont="1" applyFill="1" applyBorder="1" applyAlignment="1" applyProtection="1">
      <alignment horizontal="center" vertical="center" wrapText="1"/>
    </xf>
    <xf numFmtId="0" fontId="0" fillId="4" borderId="9" xfId="0" applyFill="1" applyBorder="1" applyAlignment="1" applyProtection="1">
      <alignment horizontal="left" vertical="center" wrapText="1"/>
      <protection locked="0"/>
    </xf>
    <xf numFmtId="0" fontId="20" fillId="4" borderId="11" xfId="0" applyFont="1" applyFill="1" applyBorder="1" applyAlignment="1" applyProtection="1">
      <alignment horizontal="left" vertical="center" wrapText="1"/>
      <protection locked="0"/>
    </xf>
    <xf numFmtId="0" fontId="14" fillId="3" borderId="9" xfId="0" applyFont="1" applyFill="1" applyBorder="1" applyAlignment="1" applyProtection="1">
      <alignment horizontal="center" vertical="center" wrapText="1"/>
    </xf>
    <xf numFmtId="15" fontId="0" fillId="4" borderId="9" xfId="0" applyNumberFormat="1" applyFill="1" applyBorder="1" applyAlignment="1" applyProtection="1">
      <alignment horizontal="center" vertical="center" wrapText="1"/>
      <protection locked="0"/>
    </xf>
    <xf numFmtId="15" fontId="20" fillId="4" borderId="11" xfId="0" applyNumberFormat="1" applyFont="1" applyFill="1" applyBorder="1" applyAlignment="1" applyProtection="1">
      <alignment horizontal="center" vertical="center" wrapText="1"/>
      <protection locked="0"/>
    </xf>
    <xf numFmtId="0" fontId="4" fillId="0" borderId="0" xfId="0" applyFont="1" applyFill="1" applyBorder="1" applyAlignment="1" applyProtection="1">
      <alignment horizontal="center" vertical="top" wrapText="1"/>
      <protection hidden="1"/>
    </xf>
    <xf numFmtId="0" fontId="4" fillId="0" borderId="0" xfId="0" applyFont="1" applyAlignment="1" applyProtection="1">
      <alignment horizontal="center"/>
    </xf>
    <xf numFmtId="0" fontId="5" fillId="3" borderId="12" xfId="0" applyFont="1" applyFill="1" applyBorder="1" applyAlignment="1" applyProtection="1">
      <alignment horizontal="center" vertical="center" textRotation="180"/>
    </xf>
    <xf numFmtId="0" fontId="5" fillId="3" borderId="13" xfId="0" applyFont="1" applyFill="1" applyBorder="1" applyAlignment="1" applyProtection="1">
      <alignment horizontal="center" vertical="center" textRotation="180"/>
    </xf>
    <xf numFmtId="0" fontId="5" fillId="3" borderId="17" xfId="0" applyFont="1" applyFill="1" applyBorder="1" applyAlignment="1" applyProtection="1">
      <alignment horizontal="center" vertical="center" textRotation="180"/>
    </xf>
    <xf numFmtId="0" fontId="4" fillId="0" borderId="0" xfId="0" applyFont="1" applyBorder="1" applyAlignment="1" applyProtection="1">
      <alignment horizontal="left" vertical="top" wrapText="1"/>
    </xf>
    <xf numFmtId="0" fontId="0" fillId="11" borderId="0" xfId="0" applyFill="1" applyBorder="1" applyAlignment="1" applyProtection="1">
      <alignment horizontal="center" wrapText="1"/>
      <protection locked="0"/>
    </xf>
    <xf numFmtId="0" fontId="0" fillId="11" borderId="16" xfId="0" applyFill="1" applyBorder="1" applyAlignment="1" applyProtection="1">
      <alignment horizontal="center" wrapText="1"/>
      <protection locked="0"/>
    </xf>
    <xf numFmtId="0" fontId="14" fillId="0" borderId="0" xfId="0" applyFont="1" applyFill="1" applyBorder="1" applyAlignment="1" applyProtection="1">
      <alignment horizontal="left" vertical="center" wrapText="1"/>
    </xf>
    <xf numFmtId="0" fontId="20" fillId="0" borderId="0" xfId="0" applyFont="1" applyFill="1" applyBorder="1" applyAlignment="1" applyProtection="1">
      <alignment horizontal="left" vertical="center" wrapText="1"/>
    </xf>
    <xf numFmtId="0" fontId="0" fillId="4" borderId="16" xfId="0" applyFill="1" applyBorder="1" applyAlignment="1" applyProtection="1">
      <alignment horizontal="center"/>
      <protection locked="0"/>
    </xf>
    <xf numFmtId="0" fontId="0" fillId="4" borderId="16" xfId="0" applyFill="1" applyBorder="1" applyAlignment="1" applyProtection="1">
      <alignment horizontal="center" shrinkToFit="1"/>
      <protection locked="0"/>
    </xf>
    <xf numFmtId="0" fontId="0" fillId="0" borderId="16" xfId="0" applyBorder="1" applyAlignment="1" applyProtection="1">
      <alignment horizontal="center" shrinkToFit="1"/>
      <protection locked="0"/>
    </xf>
    <xf numFmtId="0" fontId="4" fillId="3" borderId="12" xfId="0" applyFont="1" applyFill="1" applyBorder="1" applyAlignment="1" applyProtection="1">
      <alignment horizontal="center" vertical="center" textRotation="180"/>
    </xf>
    <xf numFmtId="0" fontId="4" fillId="3" borderId="13" xfId="0" applyFont="1" applyFill="1" applyBorder="1" applyAlignment="1" applyProtection="1">
      <alignment horizontal="center" vertical="center" textRotation="180"/>
    </xf>
    <xf numFmtId="0" fontId="4" fillId="3" borderId="17" xfId="0" applyFont="1" applyFill="1" applyBorder="1" applyAlignment="1" applyProtection="1">
      <alignment horizontal="center" vertical="center" textRotation="180"/>
    </xf>
    <xf numFmtId="9" fontId="20" fillId="6" borderId="0" xfId="0" applyNumberFormat="1" applyFont="1" applyFill="1" applyBorder="1" applyAlignment="1" applyProtection="1">
      <alignment horizontal="center" shrinkToFit="1"/>
    </xf>
    <xf numFmtId="0" fontId="14" fillId="4" borderId="14" xfId="0" applyFont="1" applyFill="1" applyBorder="1" applyAlignment="1" applyProtection="1">
      <alignment horizontal="left" vertical="top" wrapText="1"/>
      <protection hidden="1"/>
    </xf>
    <xf numFmtId="0" fontId="0" fillId="0" borderId="0" xfId="0" applyAlignment="1">
      <alignment horizontal="left" vertical="top" wrapText="1"/>
    </xf>
    <xf numFmtId="0" fontId="0" fillId="0" borderId="5" xfId="0" applyBorder="1" applyAlignment="1">
      <alignment horizontal="left" vertical="top" wrapText="1"/>
    </xf>
    <xf numFmtId="0" fontId="0" fillId="0" borderId="14" xfId="0" applyBorder="1" applyAlignment="1">
      <alignment horizontal="left" vertical="top" wrapText="1"/>
    </xf>
    <xf numFmtId="0" fontId="14" fillId="11" borderId="14" xfId="0" applyFont="1" applyFill="1" applyBorder="1" applyAlignment="1" applyProtection="1">
      <alignment horizontal="left" vertical="top" wrapText="1"/>
      <protection hidden="1"/>
    </xf>
    <xf numFmtId="0" fontId="29" fillId="11" borderId="0" xfId="0" applyFont="1" applyFill="1" applyAlignment="1">
      <alignment horizontal="left" vertical="top" wrapText="1"/>
    </xf>
    <xf numFmtId="0" fontId="29" fillId="11" borderId="5" xfId="0" applyFont="1" applyFill="1" applyBorder="1" applyAlignment="1">
      <alignment horizontal="left" vertical="top" wrapText="1"/>
    </xf>
    <xf numFmtId="0" fontId="0" fillId="0" borderId="6" xfId="0" applyBorder="1" applyAlignment="1" applyProtection="1">
      <alignment horizontal="center" wrapText="1"/>
    </xf>
    <xf numFmtId="0" fontId="0" fillId="0" borderId="7" xfId="0" applyBorder="1" applyAlignment="1" applyProtection="1">
      <alignment horizontal="center" wrapText="1"/>
    </xf>
    <xf numFmtId="0" fontId="0" fillId="0" borderId="8" xfId="0" applyBorder="1" applyAlignment="1" applyProtection="1">
      <alignment horizontal="center" wrapText="1"/>
    </xf>
    <xf numFmtId="0" fontId="0" fillId="6" borderId="7" xfId="0" applyFill="1" applyBorder="1" applyAlignment="1" applyProtection="1">
      <alignment horizontal="center" shrinkToFit="1"/>
    </xf>
    <xf numFmtId="0" fontId="0" fillId="6" borderId="8" xfId="0" applyFill="1" applyBorder="1" applyAlignment="1" applyProtection="1">
      <alignment horizontal="center" shrinkToFit="1"/>
    </xf>
    <xf numFmtId="0" fontId="0" fillId="11" borderId="0" xfId="0" applyFill="1" applyAlignment="1" applyProtection="1">
      <protection locked="0"/>
    </xf>
    <xf numFmtId="0" fontId="0" fillId="0" borderId="0" xfId="0" applyAlignment="1" applyProtection="1">
      <protection locked="0"/>
    </xf>
    <xf numFmtId="0" fontId="4" fillId="0" borderId="19" xfId="0" applyFont="1" applyBorder="1" applyAlignment="1" applyProtection="1">
      <alignment horizontal="left" wrapText="1"/>
    </xf>
    <xf numFmtId="0" fontId="4" fillId="0" borderId="0" xfId="0" applyFont="1" applyAlignment="1" applyProtection="1">
      <alignment horizontal="left" wrapText="1"/>
    </xf>
    <xf numFmtId="49" fontId="0" fillId="11" borderId="19" xfId="0" applyNumberFormat="1" applyFill="1" applyBorder="1" applyAlignment="1" applyProtection="1">
      <alignment horizontal="center" shrinkToFit="1"/>
      <protection locked="0"/>
    </xf>
    <xf numFmtId="49" fontId="0" fillId="11" borderId="16" xfId="0" applyNumberFormat="1" applyFill="1" applyBorder="1" applyAlignment="1" applyProtection="1">
      <alignment horizontal="center" shrinkToFit="1"/>
      <protection locked="0"/>
    </xf>
    <xf numFmtId="0" fontId="23" fillId="0" borderId="18" xfId="0" applyFont="1" applyBorder="1" applyAlignment="1" applyProtection="1">
      <alignment horizontal="center"/>
    </xf>
    <xf numFmtId="0" fontId="23" fillId="0" borderId="19" xfId="0" applyFont="1" applyBorder="1" applyAlignment="1" applyProtection="1">
      <alignment horizontal="center"/>
    </xf>
    <xf numFmtId="0" fontId="23" fillId="0" borderId="27" xfId="0" applyFont="1" applyBorder="1" applyAlignment="1" applyProtection="1">
      <alignment horizontal="center"/>
    </xf>
    <xf numFmtId="0" fontId="5" fillId="3" borderId="29" xfId="0" applyFont="1" applyFill="1" applyBorder="1" applyAlignment="1" applyProtection="1">
      <alignment horizontal="center"/>
    </xf>
    <xf numFmtId="0" fontId="0" fillId="0" borderId="29" xfId="0" applyBorder="1" applyAlignment="1" applyProtection="1"/>
    <xf numFmtId="0" fontId="0" fillId="3" borderId="13" xfId="0" applyFill="1" applyBorder="1" applyAlignment="1" applyProtection="1">
      <alignment horizontal="center" vertical="center" textRotation="180"/>
    </xf>
    <xf numFmtId="0" fontId="0" fillId="3" borderId="17" xfId="0" applyFill="1" applyBorder="1" applyAlignment="1" applyProtection="1">
      <alignment horizontal="center" vertical="center" textRotation="180"/>
    </xf>
    <xf numFmtId="0" fontId="14" fillId="0" borderId="18" xfId="0" applyFont="1" applyBorder="1" applyAlignment="1" applyProtection="1">
      <alignment horizontal="center"/>
    </xf>
    <xf numFmtId="0" fontId="0" fillId="0" borderId="19" xfId="0" applyBorder="1" applyAlignment="1" applyProtection="1">
      <alignment horizontal="center"/>
    </xf>
    <xf numFmtId="0" fontId="0" fillId="0" borderId="27" xfId="0" applyBorder="1" applyAlignment="1" applyProtection="1">
      <alignment horizontal="center"/>
    </xf>
    <xf numFmtId="178" fontId="0" fillId="6" borderId="19" xfId="0" applyNumberFormat="1" applyFill="1" applyBorder="1" applyAlignment="1" applyProtection="1">
      <alignment horizontal="left"/>
    </xf>
    <xf numFmtId="0" fontId="4" fillId="4" borderId="9" xfId="0" applyFont="1" applyFill="1" applyBorder="1" applyAlignment="1" applyProtection="1">
      <alignment horizontal="left" vertical="center" wrapText="1"/>
      <protection locked="0"/>
    </xf>
    <xf numFmtId="0" fontId="4" fillId="4" borderId="10" xfId="0" applyFont="1" applyFill="1" applyBorder="1" applyAlignment="1" applyProtection="1">
      <alignment horizontal="left" vertical="center" wrapText="1"/>
      <protection locked="0"/>
    </xf>
    <xf numFmtId="0" fontId="4" fillId="4" borderId="11" xfId="0" applyFont="1" applyFill="1" applyBorder="1" applyAlignment="1" applyProtection="1">
      <alignment horizontal="left" vertical="center" wrapText="1"/>
      <protection locked="0"/>
    </xf>
    <xf numFmtId="0" fontId="14" fillId="0" borderId="19" xfId="0" applyFont="1" applyBorder="1" applyAlignment="1" applyProtection="1">
      <alignment horizontal="center"/>
    </xf>
    <xf numFmtId="0" fontId="14" fillId="0" borderId="27" xfId="0" applyFont="1" applyBorder="1" applyAlignment="1" applyProtection="1">
      <alignment horizontal="center"/>
    </xf>
    <xf numFmtId="0" fontId="13" fillId="7" borderId="0" xfId="1" applyFont="1" applyFill="1" applyBorder="1" applyAlignment="1" applyProtection="1">
      <alignment horizontal="left"/>
    </xf>
    <xf numFmtId="0" fontId="0" fillId="0" borderId="19" xfId="0" applyBorder="1" applyAlignment="1" applyProtection="1">
      <alignment horizontal="center" wrapText="1"/>
    </xf>
    <xf numFmtId="0" fontId="0" fillId="0" borderId="27" xfId="0" applyBorder="1" applyAlignment="1" applyProtection="1">
      <alignment horizontal="center" wrapText="1"/>
    </xf>
    <xf numFmtId="0" fontId="0" fillId="6" borderId="6" xfId="0" applyFill="1" applyBorder="1" applyAlignment="1" applyProtection="1">
      <alignment horizontal="center" shrinkToFit="1"/>
    </xf>
    <xf numFmtId="2" fontId="23" fillId="0" borderId="19" xfId="0" applyNumberFormat="1" applyFont="1" applyBorder="1" applyAlignment="1" applyProtection="1">
      <alignment horizontal="center"/>
    </xf>
    <xf numFmtId="2" fontId="23" fillId="0" borderId="27" xfId="0" applyNumberFormat="1" applyFont="1" applyBorder="1" applyAlignment="1" applyProtection="1">
      <alignment horizontal="center"/>
    </xf>
    <xf numFmtId="2" fontId="23" fillId="0" borderId="18" xfId="0" applyNumberFormat="1" applyFont="1" applyBorder="1" applyAlignment="1" applyProtection="1">
      <alignment horizontal="center"/>
    </xf>
    <xf numFmtId="0" fontId="23" fillId="0" borderId="0" xfId="0" applyFont="1" applyFill="1" applyBorder="1" applyAlignment="1" applyProtection="1">
      <alignment horizontal="center"/>
    </xf>
    <xf numFmtId="0" fontId="4" fillId="5" borderId="20" xfId="0" applyFont="1" applyFill="1" applyBorder="1" applyAlignment="1" applyProtection="1">
      <alignment horizontal="left" vertical="center"/>
      <protection hidden="1"/>
    </xf>
    <xf numFmtId="0" fontId="4" fillId="5" borderId="19" xfId="0" applyFont="1" applyFill="1" applyBorder="1" applyAlignment="1" applyProtection="1">
      <alignment horizontal="left" vertical="center"/>
      <protection hidden="1"/>
    </xf>
    <xf numFmtId="0" fontId="4" fillId="5" borderId="27" xfId="0" applyFont="1" applyFill="1" applyBorder="1" applyAlignment="1" applyProtection="1">
      <alignment horizontal="left" vertical="center"/>
      <protection hidden="1"/>
    </xf>
    <xf numFmtId="0" fontId="14" fillId="6" borderId="4" xfId="0" applyFont="1" applyFill="1" applyBorder="1" applyAlignment="1" applyProtection="1">
      <alignment horizontal="left" vertical="top" wrapText="1"/>
      <protection hidden="1"/>
    </xf>
    <xf numFmtId="0" fontId="14" fillId="6" borderId="0" xfId="0" applyFont="1" applyFill="1" applyBorder="1" applyAlignment="1" applyProtection="1">
      <alignment horizontal="left" vertical="top" wrapText="1"/>
      <protection hidden="1"/>
    </xf>
    <xf numFmtId="0" fontId="14" fillId="6" borderId="5" xfId="0" applyFont="1" applyFill="1" applyBorder="1" applyAlignment="1" applyProtection="1">
      <alignment horizontal="left" vertical="top" wrapText="1"/>
      <protection hidden="1"/>
    </xf>
    <xf numFmtId="0" fontId="15" fillId="9" borderId="14" xfId="0" applyFont="1" applyFill="1" applyBorder="1" applyAlignment="1" applyProtection="1">
      <alignment horizontal="left" vertical="top" wrapText="1"/>
    </xf>
    <xf numFmtId="0" fontId="15" fillId="9" borderId="0" xfId="0" applyFont="1" applyFill="1" applyBorder="1" applyAlignment="1" applyProtection="1">
      <alignment horizontal="left" vertical="top" wrapText="1"/>
    </xf>
    <xf numFmtId="0" fontId="15" fillId="9" borderId="5" xfId="0" applyFont="1" applyFill="1" applyBorder="1" applyAlignment="1" applyProtection="1">
      <alignment horizontal="left" vertical="top" wrapText="1"/>
    </xf>
    <xf numFmtId="0" fontId="15" fillId="10" borderId="4" xfId="0" applyFont="1" applyFill="1" applyBorder="1" applyAlignment="1" applyProtection="1">
      <alignment horizontal="left" vertical="top" wrapText="1"/>
    </xf>
    <xf numFmtId="0" fontId="15" fillId="10" borderId="0" xfId="0" applyFont="1" applyFill="1" applyBorder="1" applyAlignment="1" applyProtection="1">
      <alignment horizontal="left" vertical="top" wrapText="1"/>
    </xf>
    <xf numFmtId="0" fontId="15" fillId="10" borderId="5" xfId="0" applyFont="1" applyFill="1" applyBorder="1" applyAlignment="1" applyProtection="1">
      <alignment horizontal="left" vertical="top" wrapText="1"/>
    </xf>
    <xf numFmtId="0" fontId="38" fillId="2" borderId="4" xfId="0" applyFont="1" applyFill="1" applyBorder="1" applyAlignment="1" applyProtection="1">
      <alignment horizontal="left" vertical="center" indent="1"/>
    </xf>
    <xf numFmtId="0" fontId="39" fillId="3" borderId="10" xfId="0" applyFont="1" applyFill="1" applyBorder="1" applyAlignment="1" applyProtection="1">
      <alignment horizontal="center" vertical="center" wrapText="1"/>
    </xf>
    <xf numFmtId="0" fontId="14" fillId="3" borderId="11" xfId="0" applyFont="1" applyFill="1" applyBorder="1" applyAlignment="1" applyProtection="1">
      <alignment horizontal="center" vertical="center" wrapText="1"/>
    </xf>
    <xf numFmtId="0" fontId="14" fillId="4" borderId="11" xfId="0" applyFont="1" applyFill="1" applyBorder="1" applyAlignment="1" applyProtection="1">
      <alignment horizontal="left" vertical="center" wrapText="1"/>
      <protection locked="0"/>
    </xf>
    <xf numFmtId="0" fontId="39" fillId="3" borderId="9" xfId="0" applyFont="1" applyFill="1" applyBorder="1" applyAlignment="1" applyProtection="1">
      <alignment horizontal="center" vertical="center" wrapText="1"/>
    </xf>
    <xf numFmtId="15" fontId="14" fillId="4" borderId="11" xfId="0" applyNumberFormat="1" applyFont="1" applyFill="1" applyBorder="1" applyAlignment="1" applyProtection="1">
      <alignment horizontal="center" vertical="center" wrapText="1"/>
      <protection locked="0"/>
    </xf>
    <xf numFmtId="0" fontId="39" fillId="0" borderId="0" xfId="0" applyFont="1" applyAlignment="1" applyProtection="1">
      <alignment horizontal="center"/>
    </xf>
    <xf numFmtId="0" fontId="39" fillId="0" borderId="0" xfId="0" applyFont="1" applyAlignment="1" applyProtection="1">
      <alignment horizontal="center"/>
    </xf>
    <xf numFmtId="0" fontId="40" fillId="0" borderId="0" xfId="0" applyFont="1" applyAlignment="1" applyProtection="1">
      <alignment horizontal="center"/>
    </xf>
    <xf numFmtId="0" fontId="41" fillId="0" borderId="0" xfId="0" applyFont="1" applyProtection="1"/>
    <xf numFmtId="0" fontId="40" fillId="5" borderId="20" xfId="0" applyFont="1" applyFill="1" applyBorder="1" applyAlignment="1" applyProtection="1">
      <alignment horizontal="left" vertical="center"/>
      <protection hidden="1"/>
    </xf>
    <xf numFmtId="0" fontId="15" fillId="10" borderId="14" xfId="0" applyFont="1" applyFill="1" applyBorder="1" applyAlignment="1" applyProtection="1">
      <alignment horizontal="left" vertical="top" wrapText="1"/>
    </xf>
    <xf numFmtId="0" fontId="15" fillId="9" borderId="14" xfId="0" applyFont="1" applyFill="1" applyBorder="1" applyAlignment="1" applyProtection="1">
      <alignment vertical="top" wrapText="1"/>
    </xf>
    <xf numFmtId="0" fontId="15" fillId="9" borderId="0" xfId="0" applyFont="1" applyFill="1" applyBorder="1" applyAlignment="1" applyProtection="1">
      <alignment vertical="top" wrapText="1"/>
    </xf>
    <xf numFmtId="0" fontId="15" fillId="9" borderId="5" xfId="0" applyFont="1" applyFill="1" applyBorder="1" applyAlignment="1" applyProtection="1">
      <alignment vertical="top" wrapText="1"/>
    </xf>
    <xf numFmtId="0" fontId="39" fillId="4" borderId="14" xfId="0" applyFont="1" applyFill="1" applyBorder="1" applyAlignment="1" applyProtection="1">
      <alignment horizontal="left" vertical="top" wrapText="1"/>
      <protection hidden="1"/>
    </xf>
    <xf numFmtId="0" fontId="39" fillId="4" borderId="0" xfId="0" applyFont="1" applyFill="1" applyBorder="1" applyAlignment="1" applyProtection="1">
      <alignment horizontal="left" vertical="top" wrapText="1"/>
      <protection hidden="1"/>
    </xf>
    <xf numFmtId="0" fontId="39" fillId="4" borderId="5" xfId="0" applyFont="1" applyFill="1" applyBorder="1" applyAlignment="1" applyProtection="1">
      <alignment horizontal="left" vertical="top" wrapText="1"/>
      <protection hidden="1"/>
    </xf>
    <xf numFmtId="0" fontId="40" fillId="0" borderId="0" xfId="0" applyFont="1" applyBorder="1" applyAlignment="1" applyProtection="1">
      <alignment horizontal="right"/>
    </xf>
    <xf numFmtId="0" fontId="40" fillId="0" borderId="14" xfId="0" applyFont="1" applyBorder="1" applyProtection="1"/>
    <xf numFmtId="0" fontId="40" fillId="0" borderId="0" xfId="0" applyFont="1" applyBorder="1" applyAlignment="1" applyProtection="1">
      <alignment horizontal="left" vertical="top" wrapText="1"/>
    </xf>
    <xf numFmtId="0" fontId="40" fillId="0" borderId="0" xfId="0" applyFont="1" applyProtection="1"/>
    <xf numFmtId="0" fontId="0" fillId="0" borderId="0" xfId="0" applyFont="1" applyProtection="1"/>
    <xf numFmtId="0" fontId="0" fillId="0" borderId="0" xfId="0" applyFont="1" applyFill="1" applyBorder="1" applyAlignment="1" applyProtection="1">
      <alignment horizontal="left" vertical="center" wrapText="1"/>
    </xf>
    <xf numFmtId="0" fontId="40" fillId="0" borderId="19" xfId="0" applyFont="1" applyBorder="1" applyAlignment="1" applyProtection="1">
      <alignment horizontal="left" wrapText="1"/>
    </xf>
    <xf numFmtId="0" fontId="39" fillId="0" borderId="0" xfId="0" applyFont="1" applyBorder="1" applyProtection="1"/>
    <xf numFmtId="0" fontId="39" fillId="11" borderId="14" xfId="0" applyFont="1" applyFill="1" applyBorder="1" applyAlignment="1" applyProtection="1">
      <alignment horizontal="left" vertical="top" wrapText="1"/>
      <protection hidden="1"/>
    </xf>
    <xf numFmtId="0" fontId="39" fillId="11" borderId="0" xfId="0" applyFont="1" applyFill="1" applyBorder="1" applyAlignment="1" applyProtection="1">
      <alignment horizontal="left" vertical="top" wrapText="1"/>
      <protection hidden="1"/>
    </xf>
    <xf numFmtId="0" fontId="39" fillId="11" borderId="5" xfId="0" applyFont="1" applyFill="1" applyBorder="1" applyAlignment="1" applyProtection="1">
      <alignment horizontal="left" vertical="top" wrapText="1"/>
      <protection hidden="1"/>
    </xf>
    <xf numFmtId="0" fontId="39" fillId="6" borderId="14" xfId="0" applyFont="1" applyFill="1" applyBorder="1" applyAlignment="1" applyProtection="1">
      <alignment horizontal="left" vertical="top" wrapText="1"/>
      <protection hidden="1"/>
    </xf>
    <xf numFmtId="0" fontId="39" fillId="6" borderId="0" xfId="0" applyFont="1" applyFill="1" applyBorder="1" applyAlignment="1" applyProtection="1">
      <alignment horizontal="left" vertical="top" wrapText="1"/>
      <protection hidden="1"/>
    </xf>
    <xf numFmtId="0" fontId="39" fillId="6" borderId="5" xfId="0" applyFont="1" applyFill="1" applyBorder="1" applyAlignment="1" applyProtection="1">
      <alignment horizontal="left" vertical="top" wrapText="1"/>
      <protection hidden="1"/>
    </xf>
    <xf numFmtId="0" fontId="43" fillId="3" borderId="29" xfId="0" applyFont="1" applyFill="1" applyBorder="1" applyAlignment="1" applyProtection="1">
      <alignment horizontal="center"/>
    </xf>
    <xf numFmtId="0" fontId="0" fillId="0" borderId="29" xfId="0" applyBorder="1" applyAlignment="1"/>
    <xf numFmtId="0" fontId="39" fillId="0" borderId="18" xfId="0" applyFont="1" applyBorder="1" applyAlignment="1" applyProtection="1">
      <alignment horizontal="center"/>
    </xf>
    <xf numFmtId="0" fontId="42" fillId="0" borderId="0" xfId="0" applyFont="1" applyAlignment="1" applyProtection="1">
      <alignment horizontal="right"/>
    </xf>
    <xf numFmtId="0" fontId="39" fillId="0" borderId="0" xfId="0" applyFont="1" applyProtection="1"/>
    <xf numFmtId="0" fontId="44" fillId="0" borderId="18" xfId="0" applyFont="1" applyBorder="1" applyAlignment="1" applyProtection="1">
      <alignment horizontal="center"/>
    </xf>
    <xf numFmtId="0" fontId="39" fillId="0" borderId="20" xfId="0" applyFont="1" applyBorder="1" applyAlignment="1" applyProtection="1">
      <alignment horizontal="center"/>
    </xf>
    <xf numFmtId="0" fontId="39" fillId="0" borderId="20" xfId="0" applyFont="1" applyBorder="1" applyAlignment="1" applyProtection="1">
      <alignment horizontal="center" wrapText="1"/>
    </xf>
    <xf numFmtId="2" fontId="44" fillId="0" borderId="20" xfId="0" applyNumberFormat="1" applyFont="1" applyBorder="1" applyAlignment="1" applyProtection="1">
      <alignment horizontal="center"/>
    </xf>
    <xf numFmtId="2" fontId="44" fillId="0" borderId="18" xfId="0" applyNumberFormat="1" applyFont="1" applyBorder="1" applyAlignment="1" applyProtection="1">
      <alignment horizontal="center"/>
    </xf>
    <xf numFmtId="0" fontId="44" fillId="0" borderId="20" xfId="0" applyFont="1" applyBorder="1" applyAlignment="1" applyProtection="1">
      <alignment horizontal="center"/>
    </xf>
    <xf numFmtId="0" fontId="44" fillId="0" borderId="2" xfId="0" applyFont="1" applyFill="1" applyBorder="1" applyAlignment="1" applyProtection="1">
      <alignment horizontal="center"/>
    </xf>
    <xf numFmtId="0" fontId="23" fillId="0" borderId="2" xfId="0" applyFont="1" applyFill="1" applyBorder="1" applyAlignment="1" applyProtection="1">
      <alignment horizontal="center"/>
    </xf>
    <xf numFmtId="0" fontId="47" fillId="7" borderId="0" xfId="0" applyFont="1" applyFill="1" applyAlignment="1" applyProtection="1">
      <alignment horizontal="right"/>
    </xf>
    <xf numFmtId="0" fontId="47" fillId="0" borderId="0" xfId="0" applyFont="1" applyProtection="1"/>
  </cellXfs>
  <cellStyles count="2">
    <cellStyle name="ハイパーリンク" xfId="1" builtinId="8"/>
    <cellStyle name="標準" xfId="0" builtinId="0"/>
  </cellStyles>
  <dxfs count="56">
    <dxf>
      <font>
        <color rgb="FFFFFF99"/>
      </font>
    </dxf>
    <dxf>
      <font>
        <condense val="0"/>
        <extend val="0"/>
        <color indexed="9"/>
      </font>
      <fill>
        <patternFill>
          <bgColor indexed="9"/>
        </patternFill>
      </fill>
    </dxf>
    <dxf>
      <font>
        <condense val="0"/>
        <extend val="0"/>
        <color indexed="9"/>
      </font>
      <fill>
        <patternFill>
          <bgColor indexed="9"/>
        </patternFill>
      </fill>
    </dxf>
    <dxf>
      <font>
        <condense val="0"/>
        <extend val="0"/>
        <color indexed="9"/>
      </font>
      <fill>
        <patternFill>
          <bgColor indexed="9"/>
        </patternFill>
      </fill>
    </dxf>
    <dxf>
      <font>
        <condense val="0"/>
        <extend val="0"/>
        <color indexed="9"/>
      </font>
      <fill>
        <patternFill>
          <bgColor indexed="9"/>
        </patternFill>
      </fill>
    </dxf>
    <dxf>
      <font>
        <condense val="0"/>
        <extend val="0"/>
        <color indexed="9"/>
      </font>
      <fill>
        <patternFill>
          <bgColor indexed="9"/>
        </patternFill>
      </fill>
    </dxf>
    <dxf>
      <font>
        <condense val="0"/>
        <extend val="0"/>
        <color indexed="9"/>
      </font>
      <fill>
        <patternFill>
          <bgColor indexed="9"/>
        </patternFill>
      </fill>
    </dxf>
    <dxf>
      <font>
        <condense val="0"/>
        <extend val="0"/>
        <color indexed="9"/>
      </font>
      <fill>
        <patternFill>
          <bgColor indexed="9"/>
        </patternFill>
      </fill>
    </dxf>
    <dxf>
      <font>
        <color rgb="FFCCFFCC"/>
      </font>
    </dxf>
    <dxf>
      <font>
        <condense val="0"/>
        <extend val="0"/>
        <color indexed="9"/>
      </font>
      <fill>
        <patternFill>
          <bgColor indexed="9"/>
        </patternFill>
      </fill>
    </dxf>
    <dxf>
      <font>
        <condense val="0"/>
        <extend val="0"/>
        <color indexed="9"/>
      </font>
      <fill>
        <patternFill>
          <bgColor indexed="9"/>
        </patternFill>
      </fill>
    </dxf>
    <dxf>
      <font>
        <condense val="0"/>
        <extend val="0"/>
        <color indexed="9"/>
      </font>
      <fill>
        <patternFill>
          <bgColor indexed="9"/>
        </patternFill>
      </fill>
    </dxf>
    <dxf>
      <font>
        <condense val="0"/>
        <extend val="0"/>
        <color indexed="9"/>
      </font>
      <fill>
        <patternFill>
          <bgColor indexed="9"/>
        </patternFill>
      </fill>
    </dxf>
    <dxf>
      <font>
        <condense val="0"/>
        <extend val="0"/>
        <color indexed="9"/>
      </font>
      <fill>
        <patternFill>
          <bgColor indexed="9"/>
        </patternFill>
      </fill>
    </dxf>
    <dxf>
      <font>
        <color rgb="FFFFFF99"/>
      </font>
    </dxf>
    <dxf>
      <font>
        <condense val="0"/>
        <extend val="0"/>
        <color indexed="9"/>
      </font>
      <fill>
        <patternFill>
          <bgColor indexed="9"/>
        </patternFill>
      </fill>
    </dxf>
    <dxf>
      <font>
        <condense val="0"/>
        <extend val="0"/>
        <color indexed="9"/>
      </font>
      <fill>
        <patternFill>
          <bgColor indexed="9"/>
        </patternFill>
      </fill>
    </dxf>
    <dxf>
      <font>
        <condense val="0"/>
        <extend val="0"/>
        <color indexed="9"/>
      </font>
      <fill>
        <patternFill>
          <bgColor indexed="9"/>
        </patternFill>
      </fill>
    </dxf>
    <dxf>
      <font>
        <condense val="0"/>
        <extend val="0"/>
        <color indexed="9"/>
      </font>
      <fill>
        <patternFill>
          <bgColor indexed="9"/>
        </patternFill>
      </fill>
    </dxf>
    <dxf>
      <font>
        <condense val="0"/>
        <extend val="0"/>
        <color indexed="9"/>
      </font>
      <fill>
        <patternFill>
          <bgColor indexed="9"/>
        </patternFill>
      </fill>
    </dxf>
    <dxf>
      <font>
        <condense val="0"/>
        <extend val="0"/>
        <color indexed="9"/>
      </font>
      <fill>
        <patternFill>
          <bgColor indexed="9"/>
        </patternFill>
      </fill>
    </dxf>
    <dxf>
      <font>
        <condense val="0"/>
        <extend val="0"/>
        <color indexed="9"/>
      </font>
      <fill>
        <patternFill>
          <bgColor indexed="9"/>
        </patternFill>
      </fill>
    </dxf>
    <dxf>
      <font>
        <color rgb="FFCCFFCC"/>
      </font>
    </dxf>
    <dxf>
      <font>
        <condense val="0"/>
        <extend val="0"/>
        <color indexed="9"/>
      </font>
      <fill>
        <patternFill>
          <bgColor indexed="9"/>
        </patternFill>
      </fill>
    </dxf>
    <dxf>
      <font>
        <condense val="0"/>
        <extend val="0"/>
        <color indexed="9"/>
      </font>
      <fill>
        <patternFill>
          <bgColor indexed="9"/>
        </patternFill>
      </fill>
    </dxf>
    <dxf>
      <font>
        <condense val="0"/>
        <extend val="0"/>
        <color indexed="9"/>
      </font>
      <fill>
        <patternFill>
          <bgColor indexed="9"/>
        </patternFill>
      </fill>
    </dxf>
    <dxf>
      <font>
        <condense val="0"/>
        <extend val="0"/>
        <color indexed="9"/>
      </font>
      <fill>
        <patternFill>
          <bgColor indexed="9"/>
        </patternFill>
      </fill>
    </dxf>
    <dxf>
      <font>
        <condense val="0"/>
        <extend val="0"/>
        <color indexed="9"/>
      </font>
      <fill>
        <patternFill>
          <bgColor indexed="9"/>
        </patternFill>
      </fill>
    </dxf>
    <dxf>
      <font>
        <color rgb="FFFFFF99"/>
      </font>
    </dxf>
    <dxf>
      <font>
        <condense val="0"/>
        <extend val="0"/>
        <color indexed="9"/>
      </font>
      <fill>
        <patternFill>
          <bgColor indexed="9"/>
        </patternFill>
      </fill>
    </dxf>
    <dxf>
      <font>
        <condense val="0"/>
        <extend val="0"/>
        <color indexed="9"/>
      </font>
      <fill>
        <patternFill>
          <bgColor indexed="9"/>
        </patternFill>
      </fill>
    </dxf>
    <dxf>
      <font>
        <condense val="0"/>
        <extend val="0"/>
        <color indexed="9"/>
      </font>
      <fill>
        <patternFill>
          <bgColor indexed="9"/>
        </patternFill>
      </fill>
    </dxf>
    <dxf>
      <font>
        <condense val="0"/>
        <extend val="0"/>
        <color indexed="9"/>
      </font>
      <fill>
        <patternFill>
          <bgColor indexed="9"/>
        </patternFill>
      </fill>
    </dxf>
    <dxf>
      <font>
        <condense val="0"/>
        <extend val="0"/>
        <color indexed="9"/>
      </font>
      <fill>
        <patternFill>
          <bgColor indexed="9"/>
        </patternFill>
      </fill>
    </dxf>
    <dxf>
      <font>
        <condense val="0"/>
        <extend val="0"/>
        <color indexed="9"/>
      </font>
      <fill>
        <patternFill>
          <bgColor indexed="9"/>
        </patternFill>
      </fill>
    </dxf>
    <dxf>
      <font>
        <condense val="0"/>
        <extend val="0"/>
        <color indexed="9"/>
      </font>
      <fill>
        <patternFill>
          <bgColor indexed="9"/>
        </patternFill>
      </fill>
    </dxf>
    <dxf>
      <font>
        <color rgb="FFCCFFCC"/>
      </font>
    </dxf>
    <dxf>
      <font>
        <condense val="0"/>
        <extend val="0"/>
        <color indexed="9"/>
      </font>
      <fill>
        <patternFill>
          <bgColor indexed="9"/>
        </patternFill>
      </fill>
    </dxf>
    <dxf>
      <font>
        <condense val="0"/>
        <extend val="0"/>
        <color indexed="9"/>
      </font>
      <fill>
        <patternFill>
          <bgColor indexed="9"/>
        </patternFill>
      </fill>
    </dxf>
    <dxf>
      <font>
        <condense val="0"/>
        <extend val="0"/>
        <color indexed="9"/>
      </font>
      <fill>
        <patternFill>
          <bgColor indexed="9"/>
        </patternFill>
      </fill>
    </dxf>
    <dxf>
      <font>
        <condense val="0"/>
        <extend val="0"/>
        <color indexed="9"/>
      </font>
      <fill>
        <patternFill>
          <bgColor indexed="9"/>
        </patternFill>
      </fill>
    </dxf>
    <dxf>
      <font>
        <condense val="0"/>
        <extend val="0"/>
        <color indexed="9"/>
      </font>
      <fill>
        <patternFill>
          <bgColor indexed="9"/>
        </patternFill>
      </fill>
    </dxf>
    <dxf>
      <font>
        <color rgb="FFFFFF99"/>
      </font>
    </dxf>
    <dxf>
      <font>
        <condense val="0"/>
        <extend val="0"/>
        <color indexed="9"/>
      </font>
      <fill>
        <patternFill>
          <bgColor indexed="9"/>
        </patternFill>
      </fill>
    </dxf>
    <dxf>
      <font>
        <condense val="0"/>
        <extend val="0"/>
        <color indexed="9"/>
      </font>
      <fill>
        <patternFill>
          <bgColor indexed="9"/>
        </patternFill>
      </fill>
    </dxf>
    <dxf>
      <font>
        <condense val="0"/>
        <extend val="0"/>
        <color indexed="9"/>
      </font>
      <fill>
        <patternFill>
          <bgColor indexed="9"/>
        </patternFill>
      </fill>
    </dxf>
    <dxf>
      <font>
        <condense val="0"/>
        <extend val="0"/>
        <color indexed="9"/>
      </font>
      <fill>
        <patternFill>
          <bgColor indexed="9"/>
        </patternFill>
      </fill>
    </dxf>
    <dxf>
      <font>
        <condense val="0"/>
        <extend val="0"/>
        <color indexed="9"/>
      </font>
      <fill>
        <patternFill>
          <bgColor indexed="9"/>
        </patternFill>
      </fill>
    </dxf>
    <dxf>
      <font>
        <condense val="0"/>
        <extend val="0"/>
        <color indexed="9"/>
      </font>
      <fill>
        <patternFill>
          <bgColor indexed="9"/>
        </patternFill>
      </fill>
    </dxf>
    <dxf>
      <font>
        <condense val="0"/>
        <extend val="0"/>
        <color indexed="9"/>
      </font>
      <fill>
        <patternFill>
          <bgColor indexed="9"/>
        </patternFill>
      </fill>
    </dxf>
    <dxf>
      <font>
        <color rgb="FFCCFFCC"/>
      </font>
    </dxf>
    <dxf>
      <font>
        <condense val="0"/>
        <extend val="0"/>
        <color indexed="9"/>
      </font>
      <fill>
        <patternFill>
          <bgColor indexed="9"/>
        </patternFill>
      </fill>
    </dxf>
    <dxf>
      <font>
        <condense val="0"/>
        <extend val="0"/>
        <color indexed="9"/>
      </font>
      <fill>
        <patternFill>
          <bgColor indexed="9"/>
        </patternFill>
      </fill>
    </dxf>
    <dxf>
      <font>
        <condense val="0"/>
        <extend val="0"/>
        <color indexed="9"/>
      </font>
      <fill>
        <patternFill>
          <bgColor indexed="9"/>
        </patternFill>
      </fill>
    </dxf>
    <dxf>
      <font>
        <condense val="0"/>
        <extend val="0"/>
        <color indexed="9"/>
      </font>
      <fill>
        <patternFill>
          <bgColor indexed="9"/>
        </patternFill>
      </fill>
    </dxf>
    <dxf>
      <font>
        <condense val="0"/>
        <extend val="0"/>
        <color indexed="9"/>
      </font>
      <fill>
        <patternFill>
          <bgColor indexed="9"/>
        </patternFill>
      </fill>
    </dxf>
  </dxfs>
  <tableStyles count="0" defaultTableStyle="TableStyleMedium9" defaultPivotStyle="PivotStyleLight16"/>
  <colors>
    <mruColors>
      <color rgb="FFCCFFCC"/>
      <color rgb="FFFF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8.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Likelihood ratio nomogram</a:t>
            </a:r>
          </a:p>
        </c:rich>
      </c:tx>
      <c:layout/>
      <c:overlay val="1"/>
    </c:title>
    <c:autoTitleDeleted val="0"/>
    <c:plotArea>
      <c:layout>
        <c:manualLayout>
          <c:layoutTarget val="inner"/>
          <c:xMode val="edge"/>
          <c:yMode val="edge"/>
          <c:x val="5.0477638315012702E-2"/>
          <c:y val="5.8823725317581302E-2"/>
          <c:w val="0.74382708349575299"/>
          <c:h val="0.83108248589219202"/>
        </c:manualLayout>
      </c:layout>
      <c:scatterChart>
        <c:scatterStyle val="smoothMarker"/>
        <c:varyColors val="0"/>
        <c:ser>
          <c:idx val="1"/>
          <c:order val="0"/>
          <c:tx>
            <c:v>Pretest probability</c:v>
          </c:tx>
          <c:marker>
            <c:symbol val="dash"/>
            <c:size val="7"/>
          </c:marker>
          <c:dLbls>
            <c:dLbl>
              <c:idx val="0"/>
              <c:layout/>
              <c:tx>
                <c:strRef>
                  <c:f>'Analysis 1'!$X$13</c:f>
                  <c:strCache>
                    <c:ptCount val="1"/>
                    <c:pt idx="0">
                      <c:v>99</c:v>
                    </c:pt>
                  </c:strCache>
                </c:strRef>
              </c:tx>
              <c:showLegendKey val="0"/>
              <c:showVal val="1"/>
              <c:showCatName val="0"/>
              <c:showSerName val="0"/>
              <c:showPercent val="0"/>
              <c:showBubbleSize val="0"/>
            </c:dLbl>
            <c:dLbl>
              <c:idx val="1"/>
              <c:layout/>
              <c:tx>
                <c:strRef>
                  <c:f>'Analysis 1'!$X$14</c:f>
                  <c:strCache>
                    <c:ptCount val="1"/>
                    <c:pt idx="0">
                      <c:v>95</c:v>
                    </c:pt>
                  </c:strCache>
                </c:strRef>
              </c:tx>
              <c:showLegendKey val="0"/>
              <c:showVal val="1"/>
              <c:showCatName val="0"/>
              <c:showSerName val="0"/>
              <c:showPercent val="0"/>
              <c:showBubbleSize val="0"/>
            </c:dLbl>
            <c:dLbl>
              <c:idx val="2"/>
              <c:layout/>
              <c:tx>
                <c:strRef>
                  <c:f>'Analysis 1'!$X$15</c:f>
                  <c:strCache>
                    <c:ptCount val="1"/>
                    <c:pt idx="0">
                      <c:v>90</c:v>
                    </c:pt>
                  </c:strCache>
                </c:strRef>
              </c:tx>
              <c:showLegendKey val="0"/>
              <c:showVal val="1"/>
              <c:showCatName val="0"/>
              <c:showSerName val="0"/>
              <c:showPercent val="0"/>
              <c:showBubbleSize val="0"/>
            </c:dLbl>
            <c:dLbl>
              <c:idx val="3"/>
              <c:layout/>
              <c:tx>
                <c:strRef>
                  <c:f>'Analysis 1'!$X$16</c:f>
                  <c:strCache>
                    <c:ptCount val="1"/>
                    <c:pt idx="0">
                      <c:v>80</c:v>
                    </c:pt>
                  </c:strCache>
                </c:strRef>
              </c:tx>
              <c:showLegendKey val="0"/>
              <c:showVal val="1"/>
              <c:showCatName val="0"/>
              <c:showSerName val="0"/>
              <c:showPercent val="0"/>
              <c:showBubbleSize val="0"/>
            </c:dLbl>
            <c:dLbl>
              <c:idx val="4"/>
              <c:layout/>
              <c:tx>
                <c:strRef>
                  <c:f>'Analysis 1'!$X$17</c:f>
                  <c:strCache>
                    <c:ptCount val="1"/>
                    <c:pt idx="0">
                      <c:v>70</c:v>
                    </c:pt>
                  </c:strCache>
                </c:strRef>
              </c:tx>
              <c:showLegendKey val="0"/>
              <c:showVal val="1"/>
              <c:showCatName val="0"/>
              <c:showSerName val="0"/>
              <c:showPercent val="0"/>
              <c:showBubbleSize val="0"/>
            </c:dLbl>
            <c:dLbl>
              <c:idx val="5"/>
              <c:layout/>
              <c:tx>
                <c:strRef>
                  <c:f>'Analysis 1'!$X$18</c:f>
                  <c:strCache>
                    <c:ptCount val="1"/>
                    <c:pt idx="0">
                      <c:v>60</c:v>
                    </c:pt>
                  </c:strCache>
                </c:strRef>
              </c:tx>
              <c:showLegendKey val="0"/>
              <c:showVal val="1"/>
              <c:showCatName val="0"/>
              <c:showSerName val="0"/>
              <c:showPercent val="0"/>
              <c:showBubbleSize val="0"/>
            </c:dLbl>
            <c:dLbl>
              <c:idx val="6"/>
              <c:layout/>
              <c:tx>
                <c:strRef>
                  <c:f>'Analysis 1'!$X$19</c:f>
                  <c:strCache>
                    <c:ptCount val="1"/>
                    <c:pt idx="0">
                      <c:v>50</c:v>
                    </c:pt>
                  </c:strCache>
                </c:strRef>
              </c:tx>
              <c:showLegendKey val="0"/>
              <c:showVal val="1"/>
              <c:showCatName val="0"/>
              <c:showSerName val="0"/>
              <c:showPercent val="0"/>
              <c:showBubbleSize val="0"/>
            </c:dLbl>
            <c:dLbl>
              <c:idx val="7"/>
              <c:layout/>
              <c:tx>
                <c:strRef>
                  <c:f>'Analysis 1'!$X$20</c:f>
                  <c:strCache>
                    <c:ptCount val="1"/>
                    <c:pt idx="0">
                      <c:v>40</c:v>
                    </c:pt>
                  </c:strCache>
                </c:strRef>
              </c:tx>
              <c:showLegendKey val="0"/>
              <c:showVal val="1"/>
              <c:showCatName val="0"/>
              <c:showSerName val="0"/>
              <c:showPercent val="0"/>
              <c:showBubbleSize val="0"/>
            </c:dLbl>
            <c:dLbl>
              <c:idx val="8"/>
              <c:layout/>
              <c:tx>
                <c:strRef>
                  <c:f>'Analysis 1'!$X$21</c:f>
                  <c:strCache>
                    <c:ptCount val="1"/>
                    <c:pt idx="0">
                      <c:v>30</c:v>
                    </c:pt>
                  </c:strCache>
                </c:strRef>
              </c:tx>
              <c:showLegendKey val="0"/>
              <c:showVal val="1"/>
              <c:showCatName val="0"/>
              <c:showSerName val="0"/>
              <c:showPercent val="0"/>
              <c:showBubbleSize val="0"/>
            </c:dLbl>
            <c:dLbl>
              <c:idx val="9"/>
              <c:layout/>
              <c:tx>
                <c:strRef>
                  <c:f>'Analysis 1'!$X$22</c:f>
                  <c:strCache>
                    <c:ptCount val="1"/>
                    <c:pt idx="0">
                      <c:v>20</c:v>
                    </c:pt>
                  </c:strCache>
                </c:strRef>
              </c:tx>
              <c:showLegendKey val="0"/>
              <c:showVal val="1"/>
              <c:showCatName val="0"/>
              <c:showSerName val="0"/>
              <c:showPercent val="0"/>
              <c:showBubbleSize val="0"/>
            </c:dLbl>
            <c:dLbl>
              <c:idx val="10"/>
              <c:layout/>
              <c:tx>
                <c:strRef>
                  <c:f>'Analysis 1'!$X$23</c:f>
                  <c:strCache>
                    <c:ptCount val="1"/>
                    <c:pt idx="0">
                      <c:v>10</c:v>
                    </c:pt>
                  </c:strCache>
                </c:strRef>
              </c:tx>
              <c:showLegendKey val="0"/>
              <c:showVal val="1"/>
              <c:showCatName val="0"/>
              <c:showSerName val="0"/>
              <c:showPercent val="0"/>
              <c:showBubbleSize val="0"/>
            </c:dLbl>
            <c:dLbl>
              <c:idx val="11"/>
              <c:layout/>
              <c:tx>
                <c:strRef>
                  <c:f>'Analysis 1'!$X$24</c:f>
                  <c:strCache>
                    <c:ptCount val="1"/>
                    <c:pt idx="0">
                      <c:v>5</c:v>
                    </c:pt>
                  </c:strCache>
                </c:strRef>
              </c:tx>
              <c:showLegendKey val="0"/>
              <c:showVal val="1"/>
              <c:showCatName val="0"/>
              <c:showSerName val="0"/>
              <c:showPercent val="0"/>
              <c:showBubbleSize val="0"/>
            </c:dLbl>
            <c:dLbl>
              <c:idx val="12"/>
              <c:layout/>
              <c:tx>
                <c:strRef>
                  <c:f>'Analysis 1'!$X$25</c:f>
                  <c:strCache>
                    <c:ptCount val="1"/>
                    <c:pt idx="0">
                      <c:v>2</c:v>
                    </c:pt>
                  </c:strCache>
                </c:strRef>
              </c:tx>
              <c:showLegendKey val="0"/>
              <c:showVal val="1"/>
              <c:showCatName val="0"/>
              <c:showSerName val="0"/>
              <c:showPercent val="0"/>
              <c:showBubbleSize val="0"/>
            </c:dLbl>
            <c:dLbl>
              <c:idx val="13"/>
              <c:layout/>
              <c:tx>
                <c:strRef>
                  <c:f>'Analysis 1'!$X$26</c:f>
                  <c:strCache>
                    <c:ptCount val="1"/>
                    <c:pt idx="0">
                      <c:v>1</c:v>
                    </c:pt>
                  </c:strCache>
                </c:strRef>
              </c:tx>
              <c:showLegendKey val="0"/>
              <c:showVal val="1"/>
              <c:showCatName val="0"/>
              <c:showSerName val="0"/>
              <c:showPercent val="0"/>
              <c:showBubbleSize val="0"/>
            </c:dLbl>
            <c:dLbl>
              <c:idx val="14"/>
              <c:layout/>
              <c:tx>
                <c:strRef>
                  <c:f>'Analysis 1'!$X$27</c:f>
                  <c:strCache>
                    <c:ptCount val="1"/>
                    <c:pt idx="0">
                      <c:v>0.5</c:v>
                    </c:pt>
                  </c:strCache>
                </c:strRef>
              </c:tx>
              <c:showLegendKey val="0"/>
              <c:showVal val="1"/>
              <c:showCatName val="0"/>
              <c:showSerName val="0"/>
              <c:showPercent val="0"/>
              <c:showBubbleSize val="0"/>
            </c:dLbl>
            <c:dLbl>
              <c:idx val="15"/>
              <c:layout/>
              <c:tx>
                <c:strRef>
                  <c:f>'Analysis 1'!$X$28</c:f>
                  <c:strCache>
                    <c:ptCount val="1"/>
                    <c:pt idx="0">
                      <c:v>0.2</c:v>
                    </c:pt>
                  </c:strCache>
                </c:strRef>
              </c:tx>
              <c:showLegendKey val="0"/>
              <c:showVal val="1"/>
              <c:showCatName val="0"/>
              <c:showSerName val="0"/>
              <c:showPercent val="0"/>
              <c:showBubbleSize val="0"/>
            </c:dLbl>
            <c:dLbl>
              <c:idx val="16"/>
              <c:layout/>
              <c:tx>
                <c:strRef>
                  <c:f>'Analysis 1'!$X$29</c:f>
                  <c:strCache>
                    <c:ptCount val="1"/>
                    <c:pt idx="0">
                      <c:v>0.1</c:v>
                    </c:pt>
                  </c:strCache>
                </c:strRef>
              </c:tx>
              <c:showLegendKey val="0"/>
              <c:showVal val="1"/>
              <c:showCatName val="0"/>
              <c:showSerName val="0"/>
              <c:showPercent val="0"/>
              <c:showBubbleSize val="0"/>
            </c:dLbl>
            <c:showLegendKey val="0"/>
            <c:showVal val="1"/>
            <c:showCatName val="0"/>
            <c:showSerName val="0"/>
            <c:showPercent val="0"/>
            <c:showBubbleSize val="0"/>
            <c:showLeaderLines val="0"/>
          </c:dLbls>
          <c:xVal>
            <c:numRef>
              <c:f>'Analysis 1'!$W$13:$W$29</c:f>
              <c:numCache>
                <c:formatCode>General</c:formatCode>
                <c:ptCount val="17"/>
                <c:pt idx="0">
                  <c:v>1</c:v>
                </c:pt>
                <c:pt idx="1">
                  <c:v>1</c:v>
                </c:pt>
                <c:pt idx="2">
                  <c:v>1</c:v>
                </c:pt>
                <c:pt idx="3">
                  <c:v>1</c:v>
                </c:pt>
                <c:pt idx="4">
                  <c:v>1</c:v>
                </c:pt>
                <c:pt idx="5">
                  <c:v>1</c:v>
                </c:pt>
                <c:pt idx="6">
                  <c:v>1</c:v>
                </c:pt>
                <c:pt idx="7">
                  <c:v>1</c:v>
                </c:pt>
                <c:pt idx="8">
                  <c:v>1</c:v>
                </c:pt>
                <c:pt idx="9">
                  <c:v>1</c:v>
                </c:pt>
                <c:pt idx="10">
                  <c:v>1</c:v>
                </c:pt>
                <c:pt idx="11">
                  <c:v>1</c:v>
                </c:pt>
                <c:pt idx="12">
                  <c:v>1</c:v>
                </c:pt>
                <c:pt idx="13">
                  <c:v>1</c:v>
                </c:pt>
                <c:pt idx="14">
                  <c:v>1</c:v>
                </c:pt>
                <c:pt idx="15">
                  <c:v>1</c:v>
                </c:pt>
                <c:pt idx="16">
                  <c:v>1</c:v>
                </c:pt>
              </c:numCache>
            </c:numRef>
          </c:xVal>
          <c:yVal>
            <c:numRef>
              <c:f>'Analysis 1'!$Y$13:$Y$29</c:f>
              <c:numCache>
                <c:formatCode>General</c:formatCode>
                <c:ptCount val="17"/>
                <c:pt idx="0">
                  <c:v>-1.9956351945975495</c:v>
                </c:pt>
                <c:pt idx="1">
                  <c:v>-1.2787536009528286</c:v>
                </c:pt>
                <c:pt idx="2">
                  <c:v>-0.95424250943932498</c:v>
                </c:pt>
                <c:pt idx="3">
                  <c:v>-0.60205999132796251</c:v>
                </c:pt>
                <c:pt idx="4">
                  <c:v>-0.36797678529459432</c:v>
                </c:pt>
                <c:pt idx="5">
                  <c:v>-0.17609125905568118</c:v>
                </c:pt>
                <c:pt idx="6">
                  <c:v>0</c:v>
                </c:pt>
                <c:pt idx="7">
                  <c:v>0.17609125905568118</c:v>
                </c:pt>
                <c:pt idx="8">
                  <c:v>0.36797678529459438</c:v>
                </c:pt>
                <c:pt idx="9">
                  <c:v>0.6020599913279624</c:v>
                </c:pt>
                <c:pt idx="10">
                  <c:v>0.95424250943932487</c:v>
                </c:pt>
                <c:pt idx="11">
                  <c:v>1.2787536009528289</c:v>
                </c:pt>
                <c:pt idx="12">
                  <c:v>1.6901960800285136</c:v>
                </c:pt>
                <c:pt idx="13">
                  <c:v>1.9956351945975499</c:v>
                </c:pt>
                <c:pt idx="14">
                  <c:v>2.2988530764097068</c:v>
                </c:pt>
                <c:pt idx="15">
                  <c:v>2.6981005456233897</c:v>
                </c:pt>
                <c:pt idx="16">
                  <c:v>2.9995654882259823</c:v>
                </c:pt>
              </c:numCache>
            </c:numRef>
          </c:yVal>
          <c:smooth val="1"/>
        </c:ser>
        <c:ser>
          <c:idx val="2"/>
          <c:order val="1"/>
          <c:tx>
            <c:v>Likelihood ratio</c:v>
          </c:tx>
          <c:marker>
            <c:symbol val="dash"/>
            <c:size val="7"/>
          </c:marker>
          <c:dLbls>
            <c:dLbl>
              <c:idx val="0"/>
              <c:layout/>
              <c:tx>
                <c:strRef>
                  <c:f>'Analysis 1'!$AA$13</c:f>
                  <c:strCache>
                    <c:ptCount val="1"/>
                    <c:pt idx="0">
                      <c:v>0.001</c:v>
                    </c:pt>
                  </c:strCache>
                </c:strRef>
              </c:tx>
              <c:showLegendKey val="0"/>
              <c:showVal val="1"/>
              <c:showCatName val="0"/>
              <c:showSerName val="0"/>
              <c:showPercent val="0"/>
              <c:showBubbleSize val="0"/>
            </c:dLbl>
            <c:dLbl>
              <c:idx val="1"/>
              <c:layout/>
              <c:tx>
                <c:strRef>
                  <c:f>'Analysis 1'!$AA$14</c:f>
                  <c:strCache>
                    <c:ptCount val="1"/>
                    <c:pt idx="0">
                      <c:v>0.002</c:v>
                    </c:pt>
                  </c:strCache>
                </c:strRef>
              </c:tx>
              <c:showLegendKey val="0"/>
              <c:showVal val="1"/>
              <c:showCatName val="0"/>
              <c:showSerName val="0"/>
              <c:showPercent val="0"/>
              <c:showBubbleSize val="0"/>
            </c:dLbl>
            <c:dLbl>
              <c:idx val="2"/>
              <c:layout/>
              <c:tx>
                <c:strRef>
                  <c:f>'Analysis 1'!$AA$15</c:f>
                  <c:strCache>
                    <c:ptCount val="1"/>
                    <c:pt idx="0">
                      <c:v>0.005</c:v>
                    </c:pt>
                  </c:strCache>
                </c:strRef>
              </c:tx>
              <c:showLegendKey val="0"/>
              <c:showVal val="1"/>
              <c:showCatName val="0"/>
              <c:showSerName val="0"/>
              <c:showPercent val="0"/>
              <c:showBubbleSize val="0"/>
            </c:dLbl>
            <c:dLbl>
              <c:idx val="3"/>
              <c:layout/>
              <c:tx>
                <c:strRef>
                  <c:f>'Analysis 1'!$AA$16</c:f>
                  <c:strCache>
                    <c:ptCount val="1"/>
                    <c:pt idx="0">
                      <c:v>0.01</c:v>
                    </c:pt>
                  </c:strCache>
                </c:strRef>
              </c:tx>
              <c:showLegendKey val="0"/>
              <c:showVal val="1"/>
              <c:showCatName val="0"/>
              <c:showSerName val="0"/>
              <c:showPercent val="0"/>
              <c:showBubbleSize val="0"/>
            </c:dLbl>
            <c:dLbl>
              <c:idx val="4"/>
              <c:layout/>
              <c:tx>
                <c:strRef>
                  <c:f>'Analysis 1'!$AA$17</c:f>
                  <c:strCache>
                    <c:ptCount val="1"/>
                    <c:pt idx="0">
                      <c:v>0.02</c:v>
                    </c:pt>
                  </c:strCache>
                </c:strRef>
              </c:tx>
              <c:showLegendKey val="0"/>
              <c:showVal val="1"/>
              <c:showCatName val="0"/>
              <c:showSerName val="0"/>
              <c:showPercent val="0"/>
              <c:showBubbleSize val="0"/>
            </c:dLbl>
            <c:dLbl>
              <c:idx val="5"/>
              <c:layout/>
              <c:tx>
                <c:strRef>
                  <c:f>'Analysis 1'!$AA$18</c:f>
                  <c:strCache>
                    <c:ptCount val="1"/>
                    <c:pt idx="0">
                      <c:v>0.05</c:v>
                    </c:pt>
                  </c:strCache>
                </c:strRef>
              </c:tx>
              <c:showLegendKey val="0"/>
              <c:showVal val="1"/>
              <c:showCatName val="0"/>
              <c:showSerName val="0"/>
              <c:showPercent val="0"/>
              <c:showBubbleSize val="0"/>
            </c:dLbl>
            <c:dLbl>
              <c:idx val="6"/>
              <c:layout/>
              <c:tx>
                <c:strRef>
                  <c:f>'Analysis 1'!$AA$19</c:f>
                  <c:strCache>
                    <c:ptCount val="1"/>
                    <c:pt idx="0">
                      <c:v>0.1</c:v>
                    </c:pt>
                  </c:strCache>
                </c:strRef>
              </c:tx>
              <c:showLegendKey val="0"/>
              <c:showVal val="1"/>
              <c:showCatName val="0"/>
              <c:showSerName val="0"/>
              <c:showPercent val="0"/>
              <c:showBubbleSize val="0"/>
            </c:dLbl>
            <c:dLbl>
              <c:idx val="7"/>
              <c:layout/>
              <c:tx>
                <c:strRef>
                  <c:f>'Analysis 1'!$AA$20</c:f>
                  <c:strCache>
                    <c:ptCount val="1"/>
                    <c:pt idx="0">
                      <c:v>0.2</c:v>
                    </c:pt>
                  </c:strCache>
                </c:strRef>
              </c:tx>
              <c:showLegendKey val="0"/>
              <c:showVal val="1"/>
              <c:showCatName val="0"/>
              <c:showSerName val="0"/>
              <c:showPercent val="0"/>
              <c:showBubbleSize val="0"/>
            </c:dLbl>
            <c:dLbl>
              <c:idx val="8"/>
              <c:layout/>
              <c:tx>
                <c:strRef>
                  <c:f>'Analysis 1'!$AA$21</c:f>
                  <c:strCache>
                    <c:ptCount val="1"/>
                    <c:pt idx="0">
                      <c:v>0.5</c:v>
                    </c:pt>
                  </c:strCache>
                </c:strRef>
              </c:tx>
              <c:showLegendKey val="0"/>
              <c:showVal val="1"/>
              <c:showCatName val="0"/>
              <c:showSerName val="0"/>
              <c:showPercent val="0"/>
              <c:showBubbleSize val="0"/>
            </c:dLbl>
            <c:dLbl>
              <c:idx val="9"/>
              <c:layout/>
              <c:tx>
                <c:strRef>
                  <c:f>'Analysis 1'!$AA$22</c:f>
                  <c:strCache>
                    <c:ptCount val="1"/>
                    <c:pt idx="0">
                      <c:v>1</c:v>
                    </c:pt>
                  </c:strCache>
                </c:strRef>
              </c:tx>
              <c:showLegendKey val="0"/>
              <c:showVal val="1"/>
              <c:showCatName val="0"/>
              <c:showSerName val="0"/>
              <c:showPercent val="0"/>
              <c:showBubbleSize val="0"/>
            </c:dLbl>
            <c:dLbl>
              <c:idx val="10"/>
              <c:layout/>
              <c:tx>
                <c:strRef>
                  <c:f>'Analysis 1'!$AA$23</c:f>
                  <c:strCache>
                    <c:ptCount val="1"/>
                    <c:pt idx="0">
                      <c:v>2</c:v>
                    </c:pt>
                  </c:strCache>
                </c:strRef>
              </c:tx>
              <c:showLegendKey val="0"/>
              <c:showVal val="1"/>
              <c:showCatName val="0"/>
              <c:showSerName val="0"/>
              <c:showPercent val="0"/>
              <c:showBubbleSize val="0"/>
            </c:dLbl>
            <c:dLbl>
              <c:idx val="11"/>
              <c:layout/>
              <c:tx>
                <c:strRef>
                  <c:f>'Analysis 1'!$AA$24</c:f>
                  <c:strCache>
                    <c:ptCount val="1"/>
                    <c:pt idx="0">
                      <c:v>5</c:v>
                    </c:pt>
                  </c:strCache>
                </c:strRef>
              </c:tx>
              <c:showLegendKey val="0"/>
              <c:showVal val="1"/>
              <c:showCatName val="0"/>
              <c:showSerName val="0"/>
              <c:showPercent val="0"/>
              <c:showBubbleSize val="0"/>
            </c:dLbl>
            <c:dLbl>
              <c:idx val="12"/>
              <c:layout/>
              <c:tx>
                <c:strRef>
                  <c:f>'Analysis 1'!$AA$25</c:f>
                  <c:strCache>
                    <c:ptCount val="1"/>
                    <c:pt idx="0">
                      <c:v>10</c:v>
                    </c:pt>
                  </c:strCache>
                </c:strRef>
              </c:tx>
              <c:showLegendKey val="0"/>
              <c:showVal val="1"/>
              <c:showCatName val="0"/>
              <c:showSerName val="0"/>
              <c:showPercent val="0"/>
              <c:showBubbleSize val="0"/>
            </c:dLbl>
            <c:dLbl>
              <c:idx val="13"/>
              <c:layout/>
              <c:tx>
                <c:strRef>
                  <c:f>'Analysis 1'!$AA$26</c:f>
                  <c:strCache>
                    <c:ptCount val="1"/>
                    <c:pt idx="0">
                      <c:v>20</c:v>
                    </c:pt>
                  </c:strCache>
                </c:strRef>
              </c:tx>
              <c:showLegendKey val="0"/>
              <c:showVal val="1"/>
              <c:showCatName val="0"/>
              <c:showSerName val="0"/>
              <c:showPercent val="0"/>
              <c:showBubbleSize val="0"/>
            </c:dLbl>
            <c:dLbl>
              <c:idx val="14"/>
              <c:layout/>
              <c:tx>
                <c:strRef>
                  <c:f>'Analysis 1'!$AA$27</c:f>
                  <c:strCache>
                    <c:ptCount val="1"/>
                    <c:pt idx="0">
                      <c:v>50</c:v>
                    </c:pt>
                  </c:strCache>
                </c:strRef>
              </c:tx>
              <c:showLegendKey val="0"/>
              <c:showVal val="1"/>
              <c:showCatName val="0"/>
              <c:showSerName val="0"/>
              <c:showPercent val="0"/>
              <c:showBubbleSize val="0"/>
            </c:dLbl>
            <c:dLbl>
              <c:idx val="15"/>
              <c:layout/>
              <c:tx>
                <c:strRef>
                  <c:f>'Analysis 1'!$AA$28</c:f>
                  <c:strCache>
                    <c:ptCount val="1"/>
                    <c:pt idx="0">
                      <c:v>100</c:v>
                    </c:pt>
                  </c:strCache>
                </c:strRef>
              </c:tx>
              <c:showLegendKey val="0"/>
              <c:showVal val="1"/>
              <c:showCatName val="0"/>
              <c:showSerName val="0"/>
              <c:showPercent val="0"/>
              <c:showBubbleSize val="0"/>
            </c:dLbl>
            <c:dLbl>
              <c:idx val="16"/>
              <c:layout/>
              <c:tx>
                <c:strRef>
                  <c:f>'Analysis 1'!$AA$29</c:f>
                  <c:strCache>
                    <c:ptCount val="1"/>
                    <c:pt idx="0">
                      <c:v>200</c:v>
                    </c:pt>
                  </c:strCache>
                </c:strRef>
              </c:tx>
              <c:showLegendKey val="0"/>
              <c:showVal val="1"/>
              <c:showCatName val="0"/>
              <c:showSerName val="0"/>
              <c:showPercent val="0"/>
              <c:showBubbleSize val="0"/>
            </c:dLbl>
            <c:dLbl>
              <c:idx val="17"/>
              <c:layout/>
              <c:tx>
                <c:strRef>
                  <c:f>'Analysis 1'!$AA$30</c:f>
                  <c:strCache>
                    <c:ptCount val="1"/>
                    <c:pt idx="0">
                      <c:v>500</c:v>
                    </c:pt>
                  </c:strCache>
                </c:strRef>
              </c:tx>
              <c:showLegendKey val="0"/>
              <c:showVal val="1"/>
              <c:showCatName val="0"/>
              <c:showSerName val="0"/>
              <c:showPercent val="0"/>
              <c:showBubbleSize val="0"/>
            </c:dLbl>
            <c:dLbl>
              <c:idx val="18"/>
              <c:layout/>
              <c:tx>
                <c:strRef>
                  <c:f>'Analysis 1'!$AA$31</c:f>
                  <c:strCache>
                    <c:ptCount val="1"/>
                    <c:pt idx="0">
                      <c:v>1000</c:v>
                    </c:pt>
                  </c:strCache>
                </c:strRef>
              </c:tx>
              <c:showLegendKey val="0"/>
              <c:showVal val="1"/>
              <c:showCatName val="0"/>
              <c:showSerName val="0"/>
              <c:showPercent val="0"/>
              <c:showBubbleSize val="0"/>
            </c:dLbl>
            <c:dLbl>
              <c:idx val="19"/>
              <c:delete val="1"/>
            </c:dLbl>
            <c:dLbl>
              <c:idx val="20"/>
              <c:delete val="1"/>
            </c:dLbl>
            <c:showLegendKey val="0"/>
            <c:showVal val="1"/>
            <c:showCatName val="0"/>
            <c:showSerName val="0"/>
            <c:showPercent val="0"/>
            <c:showBubbleSize val="0"/>
            <c:showLeaderLines val="0"/>
          </c:dLbls>
          <c:xVal>
            <c:numRef>
              <c:f>'Analysis 1'!$Z$13:$Z$33</c:f>
              <c:numCache>
                <c:formatCode>General</c:formatCode>
                <c:ptCount val="21"/>
                <c:pt idx="0">
                  <c:v>2</c:v>
                </c:pt>
                <c:pt idx="1">
                  <c:v>2</c:v>
                </c:pt>
                <c:pt idx="2">
                  <c:v>2</c:v>
                </c:pt>
                <c:pt idx="3">
                  <c:v>2</c:v>
                </c:pt>
                <c:pt idx="4">
                  <c:v>2</c:v>
                </c:pt>
                <c:pt idx="5">
                  <c:v>2</c:v>
                </c:pt>
                <c:pt idx="6">
                  <c:v>2</c:v>
                </c:pt>
                <c:pt idx="7">
                  <c:v>2</c:v>
                </c:pt>
                <c:pt idx="8">
                  <c:v>2</c:v>
                </c:pt>
                <c:pt idx="9">
                  <c:v>2</c:v>
                </c:pt>
                <c:pt idx="10">
                  <c:v>2</c:v>
                </c:pt>
                <c:pt idx="11">
                  <c:v>2</c:v>
                </c:pt>
                <c:pt idx="12">
                  <c:v>2</c:v>
                </c:pt>
                <c:pt idx="13">
                  <c:v>2</c:v>
                </c:pt>
                <c:pt idx="14">
                  <c:v>2</c:v>
                </c:pt>
                <c:pt idx="15">
                  <c:v>2</c:v>
                </c:pt>
                <c:pt idx="16">
                  <c:v>2</c:v>
                </c:pt>
                <c:pt idx="17">
                  <c:v>2</c:v>
                </c:pt>
                <c:pt idx="18">
                  <c:v>2</c:v>
                </c:pt>
                <c:pt idx="19">
                  <c:v>2</c:v>
                </c:pt>
                <c:pt idx="20">
                  <c:v>2</c:v>
                </c:pt>
              </c:numCache>
            </c:numRef>
          </c:xVal>
          <c:yVal>
            <c:numRef>
              <c:f>'Analysis 1'!$AB$13:$AB$33</c:f>
              <c:numCache>
                <c:formatCode>General</c:formatCode>
                <c:ptCount val="21"/>
                <c:pt idx="0">
                  <c:v>-1</c:v>
                </c:pt>
                <c:pt idx="1">
                  <c:v>-0.84948500216800937</c:v>
                </c:pt>
                <c:pt idx="2">
                  <c:v>-0.65051499783199063</c:v>
                </c:pt>
                <c:pt idx="3">
                  <c:v>-0.5</c:v>
                </c:pt>
                <c:pt idx="4">
                  <c:v>-0.34948500216800937</c:v>
                </c:pt>
                <c:pt idx="5">
                  <c:v>-0.15051499783199063</c:v>
                </c:pt>
                <c:pt idx="6">
                  <c:v>0</c:v>
                </c:pt>
                <c:pt idx="7">
                  <c:v>0.15051499783199063</c:v>
                </c:pt>
                <c:pt idx="8">
                  <c:v>0.34948500216800937</c:v>
                </c:pt>
                <c:pt idx="9">
                  <c:v>0.5</c:v>
                </c:pt>
                <c:pt idx="10">
                  <c:v>0.65051499783199063</c:v>
                </c:pt>
                <c:pt idx="11">
                  <c:v>0.84948500216800937</c:v>
                </c:pt>
                <c:pt idx="12">
                  <c:v>1</c:v>
                </c:pt>
                <c:pt idx="13">
                  <c:v>1.1505149978319906</c:v>
                </c:pt>
                <c:pt idx="14">
                  <c:v>1.3494850021680094</c:v>
                </c:pt>
                <c:pt idx="15">
                  <c:v>1.5</c:v>
                </c:pt>
                <c:pt idx="16">
                  <c:v>1.6505149978319906</c:v>
                </c:pt>
                <c:pt idx="17">
                  <c:v>1.8494850021680094</c:v>
                </c:pt>
                <c:pt idx="18">
                  <c:v>2</c:v>
                </c:pt>
                <c:pt idx="19">
                  <c:v>-2</c:v>
                </c:pt>
                <c:pt idx="20">
                  <c:v>3</c:v>
                </c:pt>
              </c:numCache>
            </c:numRef>
          </c:yVal>
          <c:smooth val="1"/>
        </c:ser>
        <c:ser>
          <c:idx val="0"/>
          <c:order val="2"/>
          <c:tx>
            <c:v>Posttest probability</c:v>
          </c:tx>
          <c:marker>
            <c:symbol val="dash"/>
            <c:size val="7"/>
          </c:marker>
          <c:dLbls>
            <c:dLbl>
              <c:idx val="0"/>
              <c:layout/>
              <c:tx>
                <c:strRef>
                  <c:f>'Analysis 1'!$AD$13</c:f>
                  <c:strCache>
                    <c:ptCount val="1"/>
                    <c:pt idx="0">
                      <c:v>0.1</c:v>
                    </c:pt>
                  </c:strCache>
                </c:strRef>
              </c:tx>
              <c:showLegendKey val="0"/>
              <c:showVal val="1"/>
              <c:showCatName val="0"/>
              <c:showSerName val="0"/>
              <c:showPercent val="0"/>
              <c:showBubbleSize val="0"/>
            </c:dLbl>
            <c:dLbl>
              <c:idx val="1"/>
              <c:layout/>
              <c:tx>
                <c:strRef>
                  <c:f>'Analysis 1'!$AD$14</c:f>
                  <c:strCache>
                    <c:ptCount val="1"/>
                    <c:pt idx="0">
                      <c:v>0.2</c:v>
                    </c:pt>
                  </c:strCache>
                </c:strRef>
              </c:tx>
              <c:showLegendKey val="0"/>
              <c:showVal val="1"/>
              <c:showCatName val="0"/>
              <c:showSerName val="0"/>
              <c:showPercent val="0"/>
              <c:showBubbleSize val="0"/>
            </c:dLbl>
            <c:dLbl>
              <c:idx val="2"/>
              <c:layout/>
              <c:tx>
                <c:strRef>
                  <c:f>'Analysis 1'!$AD$15</c:f>
                  <c:strCache>
                    <c:ptCount val="1"/>
                    <c:pt idx="0">
                      <c:v>0.5</c:v>
                    </c:pt>
                  </c:strCache>
                </c:strRef>
              </c:tx>
              <c:showLegendKey val="0"/>
              <c:showVal val="1"/>
              <c:showCatName val="0"/>
              <c:showSerName val="0"/>
              <c:showPercent val="0"/>
              <c:showBubbleSize val="0"/>
            </c:dLbl>
            <c:dLbl>
              <c:idx val="3"/>
              <c:layout/>
              <c:tx>
                <c:strRef>
                  <c:f>'Analysis 1'!$AD$16</c:f>
                  <c:strCache>
                    <c:ptCount val="1"/>
                    <c:pt idx="0">
                      <c:v>1</c:v>
                    </c:pt>
                  </c:strCache>
                </c:strRef>
              </c:tx>
              <c:showLegendKey val="0"/>
              <c:showVal val="1"/>
              <c:showCatName val="0"/>
              <c:showSerName val="0"/>
              <c:showPercent val="0"/>
              <c:showBubbleSize val="0"/>
            </c:dLbl>
            <c:dLbl>
              <c:idx val="4"/>
              <c:layout/>
              <c:tx>
                <c:strRef>
                  <c:f>'Analysis 1'!$AD$17</c:f>
                  <c:strCache>
                    <c:ptCount val="1"/>
                    <c:pt idx="0">
                      <c:v>2</c:v>
                    </c:pt>
                  </c:strCache>
                </c:strRef>
              </c:tx>
              <c:showLegendKey val="0"/>
              <c:showVal val="1"/>
              <c:showCatName val="0"/>
              <c:showSerName val="0"/>
              <c:showPercent val="0"/>
              <c:showBubbleSize val="0"/>
            </c:dLbl>
            <c:dLbl>
              <c:idx val="5"/>
              <c:layout/>
              <c:tx>
                <c:strRef>
                  <c:f>'Analysis 1'!$AD$18</c:f>
                  <c:strCache>
                    <c:ptCount val="1"/>
                    <c:pt idx="0">
                      <c:v>5</c:v>
                    </c:pt>
                  </c:strCache>
                </c:strRef>
              </c:tx>
              <c:showLegendKey val="0"/>
              <c:showVal val="1"/>
              <c:showCatName val="0"/>
              <c:showSerName val="0"/>
              <c:showPercent val="0"/>
              <c:showBubbleSize val="0"/>
            </c:dLbl>
            <c:dLbl>
              <c:idx val="6"/>
              <c:layout/>
              <c:tx>
                <c:strRef>
                  <c:f>'Analysis 1'!$AD$19</c:f>
                  <c:strCache>
                    <c:ptCount val="1"/>
                    <c:pt idx="0">
                      <c:v>10</c:v>
                    </c:pt>
                  </c:strCache>
                </c:strRef>
              </c:tx>
              <c:showLegendKey val="0"/>
              <c:showVal val="1"/>
              <c:showCatName val="0"/>
              <c:showSerName val="0"/>
              <c:showPercent val="0"/>
              <c:showBubbleSize val="0"/>
            </c:dLbl>
            <c:dLbl>
              <c:idx val="7"/>
              <c:layout/>
              <c:tx>
                <c:strRef>
                  <c:f>'Analysis 1'!$AD$20</c:f>
                  <c:strCache>
                    <c:ptCount val="1"/>
                    <c:pt idx="0">
                      <c:v>20</c:v>
                    </c:pt>
                  </c:strCache>
                </c:strRef>
              </c:tx>
              <c:showLegendKey val="0"/>
              <c:showVal val="1"/>
              <c:showCatName val="0"/>
              <c:showSerName val="0"/>
              <c:showPercent val="0"/>
              <c:showBubbleSize val="0"/>
            </c:dLbl>
            <c:dLbl>
              <c:idx val="8"/>
              <c:layout/>
              <c:tx>
                <c:strRef>
                  <c:f>'Analysis 1'!$AD$21</c:f>
                  <c:strCache>
                    <c:ptCount val="1"/>
                    <c:pt idx="0">
                      <c:v>30</c:v>
                    </c:pt>
                  </c:strCache>
                </c:strRef>
              </c:tx>
              <c:showLegendKey val="0"/>
              <c:showVal val="1"/>
              <c:showCatName val="0"/>
              <c:showSerName val="0"/>
              <c:showPercent val="0"/>
              <c:showBubbleSize val="0"/>
            </c:dLbl>
            <c:dLbl>
              <c:idx val="9"/>
              <c:layout/>
              <c:tx>
                <c:strRef>
                  <c:f>'Analysis 1'!$AD$22</c:f>
                  <c:strCache>
                    <c:ptCount val="1"/>
                    <c:pt idx="0">
                      <c:v>40</c:v>
                    </c:pt>
                  </c:strCache>
                </c:strRef>
              </c:tx>
              <c:showLegendKey val="0"/>
              <c:showVal val="1"/>
              <c:showCatName val="0"/>
              <c:showSerName val="0"/>
              <c:showPercent val="0"/>
              <c:showBubbleSize val="0"/>
            </c:dLbl>
            <c:dLbl>
              <c:idx val="10"/>
              <c:layout/>
              <c:tx>
                <c:strRef>
                  <c:f>'Analysis 1'!$AD$23</c:f>
                  <c:strCache>
                    <c:ptCount val="1"/>
                    <c:pt idx="0">
                      <c:v>50</c:v>
                    </c:pt>
                  </c:strCache>
                </c:strRef>
              </c:tx>
              <c:showLegendKey val="0"/>
              <c:showVal val="1"/>
              <c:showCatName val="0"/>
              <c:showSerName val="0"/>
              <c:showPercent val="0"/>
              <c:showBubbleSize val="0"/>
            </c:dLbl>
            <c:dLbl>
              <c:idx val="11"/>
              <c:layout/>
              <c:tx>
                <c:strRef>
                  <c:f>'Analysis 1'!$AD$24</c:f>
                  <c:strCache>
                    <c:ptCount val="1"/>
                    <c:pt idx="0">
                      <c:v>60</c:v>
                    </c:pt>
                  </c:strCache>
                </c:strRef>
              </c:tx>
              <c:showLegendKey val="0"/>
              <c:showVal val="1"/>
              <c:showCatName val="0"/>
              <c:showSerName val="0"/>
              <c:showPercent val="0"/>
              <c:showBubbleSize val="0"/>
            </c:dLbl>
            <c:dLbl>
              <c:idx val="12"/>
              <c:layout/>
              <c:tx>
                <c:strRef>
                  <c:f>'Analysis 1'!$AD$25</c:f>
                  <c:strCache>
                    <c:ptCount val="1"/>
                    <c:pt idx="0">
                      <c:v>70</c:v>
                    </c:pt>
                  </c:strCache>
                </c:strRef>
              </c:tx>
              <c:showLegendKey val="0"/>
              <c:showVal val="1"/>
              <c:showCatName val="0"/>
              <c:showSerName val="0"/>
              <c:showPercent val="0"/>
              <c:showBubbleSize val="0"/>
            </c:dLbl>
            <c:dLbl>
              <c:idx val="13"/>
              <c:layout/>
              <c:tx>
                <c:strRef>
                  <c:f>'Analysis 1'!$AD$26</c:f>
                  <c:strCache>
                    <c:ptCount val="1"/>
                    <c:pt idx="0">
                      <c:v>80</c:v>
                    </c:pt>
                  </c:strCache>
                </c:strRef>
              </c:tx>
              <c:showLegendKey val="0"/>
              <c:showVal val="1"/>
              <c:showCatName val="0"/>
              <c:showSerName val="0"/>
              <c:showPercent val="0"/>
              <c:showBubbleSize val="0"/>
            </c:dLbl>
            <c:dLbl>
              <c:idx val="14"/>
              <c:layout/>
              <c:tx>
                <c:strRef>
                  <c:f>'Analysis 1'!$AD$27</c:f>
                  <c:strCache>
                    <c:ptCount val="1"/>
                    <c:pt idx="0">
                      <c:v>90</c:v>
                    </c:pt>
                  </c:strCache>
                </c:strRef>
              </c:tx>
              <c:showLegendKey val="0"/>
              <c:showVal val="1"/>
              <c:showCatName val="0"/>
              <c:showSerName val="0"/>
              <c:showPercent val="0"/>
              <c:showBubbleSize val="0"/>
            </c:dLbl>
            <c:dLbl>
              <c:idx val="15"/>
              <c:layout/>
              <c:tx>
                <c:strRef>
                  <c:f>'Analysis 1'!$AD$28</c:f>
                  <c:strCache>
                    <c:ptCount val="1"/>
                    <c:pt idx="0">
                      <c:v>95</c:v>
                    </c:pt>
                  </c:strCache>
                </c:strRef>
              </c:tx>
              <c:showLegendKey val="0"/>
              <c:showVal val="1"/>
              <c:showCatName val="0"/>
              <c:showSerName val="0"/>
              <c:showPercent val="0"/>
              <c:showBubbleSize val="0"/>
            </c:dLbl>
            <c:dLbl>
              <c:idx val="16"/>
              <c:layout/>
              <c:tx>
                <c:strRef>
                  <c:f>'Analysis 1'!$AD$29</c:f>
                  <c:strCache>
                    <c:ptCount val="1"/>
                    <c:pt idx="0">
                      <c:v>99</c:v>
                    </c:pt>
                  </c:strCache>
                </c:strRef>
              </c:tx>
              <c:showLegendKey val="0"/>
              <c:showVal val="1"/>
              <c:showCatName val="0"/>
              <c:showSerName val="0"/>
              <c:showPercent val="0"/>
              <c:showBubbleSize val="0"/>
            </c:dLbl>
            <c:showLegendKey val="0"/>
            <c:showVal val="1"/>
            <c:showCatName val="0"/>
            <c:showSerName val="0"/>
            <c:showPercent val="0"/>
            <c:showBubbleSize val="0"/>
            <c:showLeaderLines val="0"/>
          </c:dLbls>
          <c:xVal>
            <c:numRef>
              <c:f>'Analysis 1'!$AC$13:$AC$29</c:f>
              <c:numCache>
                <c:formatCode>General</c:formatCode>
                <c:ptCount val="17"/>
                <c:pt idx="0">
                  <c:v>3</c:v>
                </c:pt>
                <c:pt idx="1">
                  <c:v>3</c:v>
                </c:pt>
                <c:pt idx="2">
                  <c:v>3</c:v>
                </c:pt>
                <c:pt idx="3">
                  <c:v>3</c:v>
                </c:pt>
                <c:pt idx="4">
                  <c:v>3</c:v>
                </c:pt>
                <c:pt idx="5">
                  <c:v>3</c:v>
                </c:pt>
                <c:pt idx="6">
                  <c:v>3</c:v>
                </c:pt>
                <c:pt idx="7">
                  <c:v>3</c:v>
                </c:pt>
                <c:pt idx="8">
                  <c:v>3</c:v>
                </c:pt>
                <c:pt idx="9">
                  <c:v>3</c:v>
                </c:pt>
                <c:pt idx="10">
                  <c:v>3</c:v>
                </c:pt>
                <c:pt idx="11">
                  <c:v>3</c:v>
                </c:pt>
                <c:pt idx="12">
                  <c:v>3</c:v>
                </c:pt>
                <c:pt idx="13">
                  <c:v>3</c:v>
                </c:pt>
                <c:pt idx="14">
                  <c:v>3</c:v>
                </c:pt>
                <c:pt idx="15">
                  <c:v>3</c:v>
                </c:pt>
                <c:pt idx="16">
                  <c:v>3</c:v>
                </c:pt>
              </c:numCache>
            </c:numRef>
          </c:xVal>
          <c:yVal>
            <c:numRef>
              <c:f>'Analysis 1'!$AE$13:$AE$29</c:f>
              <c:numCache>
                <c:formatCode>General</c:formatCode>
                <c:ptCount val="17"/>
                <c:pt idx="0">
                  <c:v>-1.9995654882259823</c:v>
                </c:pt>
                <c:pt idx="1">
                  <c:v>-1.6981005456233897</c:v>
                </c:pt>
                <c:pt idx="2">
                  <c:v>-1.2988530764097068</c:v>
                </c:pt>
                <c:pt idx="3">
                  <c:v>-0.9956351945975499</c:v>
                </c:pt>
                <c:pt idx="4">
                  <c:v>-0.69019608002851363</c:v>
                </c:pt>
                <c:pt idx="5">
                  <c:v>-0.27875360095282886</c:v>
                </c:pt>
                <c:pt idx="6">
                  <c:v>4.5757490560675129E-2</c:v>
                </c:pt>
                <c:pt idx="7">
                  <c:v>0.3979400086720376</c:v>
                </c:pt>
                <c:pt idx="8">
                  <c:v>0.63202321470540568</c:v>
                </c:pt>
                <c:pt idx="9">
                  <c:v>0.82390874094431887</c:v>
                </c:pt>
                <c:pt idx="10">
                  <c:v>1</c:v>
                </c:pt>
                <c:pt idx="11">
                  <c:v>1.1760912590556811</c:v>
                </c:pt>
                <c:pt idx="12">
                  <c:v>1.3679767852945943</c:v>
                </c:pt>
                <c:pt idx="13">
                  <c:v>1.6020599913279625</c:v>
                </c:pt>
                <c:pt idx="14">
                  <c:v>1.954242509439325</c:v>
                </c:pt>
                <c:pt idx="15">
                  <c:v>2.2787536009528289</c:v>
                </c:pt>
                <c:pt idx="16">
                  <c:v>2.9956351945975497</c:v>
                </c:pt>
              </c:numCache>
            </c:numRef>
          </c:yVal>
          <c:smooth val="1"/>
        </c:ser>
        <c:ser>
          <c:idx val="3"/>
          <c:order val="3"/>
          <c:tx>
            <c:v>Test positive</c:v>
          </c:tx>
          <c:marker>
            <c:symbol val="circle"/>
            <c:size val="6"/>
          </c:marker>
          <c:dLbls>
            <c:delete val="1"/>
          </c:dLbls>
          <c:xVal>
            <c:numRef>
              <c:f>'Analysis 1'!$AF$13:$AF$15</c:f>
              <c:numCache>
                <c:formatCode>General</c:formatCode>
                <c:ptCount val="3"/>
                <c:pt idx="0">
                  <c:v>1</c:v>
                </c:pt>
                <c:pt idx="1">
                  <c:v>2</c:v>
                </c:pt>
                <c:pt idx="2">
                  <c:v>3</c:v>
                </c:pt>
              </c:numCache>
            </c:numRef>
          </c:xVal>
          <c:yVal>
            <c:numRef>
              <c:f>'Analysis 1'!$AH$13:$AH$15</c:f>
              <c:numCache>
                <c:formatCode>General</c:formatCode>
                <c:ptCount val="3"/>
                <c:pt idx="0">
                  <c:v>0</c:v>
                </c:pt>
                <c:pt idx="1">
                  <c:v>0</c:v>
                </c:pt>
                <c:pt idx="2">
                  <c:v>0</c:v>
                </c:pt>
              </c:numCache>
            </c:numRef>
          </c:yVal>
          <c:smooth val="1"/>
        </c:ser>
        <c:ser>
          <c:idx val="4"/>
          <c:order val="4"/>
          <c:tx>
            <c:v>Test negative</c:v>
          </c:tx>
          <c:marker>
            <c:symbol val="circle"/>
            <c:size val="6"/>
          </c:marker>
          <c:dLbls>
            <c:delete val="1"/>
          </c:dLbls>
          <c:xVal>
            <c:numRef>
              <c:f>'Analysis 1'!$AF$16:$AF$18</c:f>
              <c:numCache>
                <c:formatCode>General</c:formatCode>
                <c:ptCount val="3"/>
                <c:pt idx="0">
                  <c:v>1</c:v>
                </c:pt>
                <c:pt idx="1">
                  <c:v>2</c:v>
                </c:pt>
                <c:pt idx="2">
                  <c:v>3</c:v>
                </c:pt>
              </c:numCache>
            </c:numRef>
          </c:xVal>
          <c:yVal>
            <c:numRef>
              <c:f>'Analysis 1'!$AH$16:$AH$18</c:f>
              <c:numCache>
                <c:formatCode>General</c:formatCode>
                <c:ptCount val="3"/>
                <c:pt idx="0">
                  <c:v>0</c:v>
                </c:pt>
                <c:pt idx="1">
                  <c:v>0</c:v>
                </c:pt>
                <c:pt idx="2">
                  <c:v>0</c:v>
                </c:pt>
              </c:numCache>
            </c:numRef>
          </c:yVal>
          <c:smooth val="1"/>
        </c:ser>
        <c:dLbls>
          <c:showLegendKey val="0"/>
          <c:showVal val="1"/>
          <c:showCatName val="0"/>
          <c:showSerName val="0"/>
          <c:showPercent val="0"/>
          <c:showBubbleSize val="0"/>
        </c:dLbls>
        <c:axId val="189760256"/>
        <c:axId val="189762176"/>
      </c:scatterChart>
      <c:valAx>
        <c:axId val="189760256"/>
        <c:scaling>
          <c:orientation val="minMax"/>
        </c:scaling>
        <c:delete val="1"/>
        <c:axPos val="b"/>
        <c:numFmt formatCode="General" sourceLinked="1"/>
        <c:majorTickMark val="out"/>
        <c:minorTickMark val="none"/>
        <c:tickLblPos val="none"/>
        <c:crossAx val="189762176"/>
        <c:crosses val="autoZero"/>
        <c:crossBetween val="midCat"/>
      </c:valAx>
      <c:valAx>
        <c:axId val="189762176"/>
        <c:scaling>
          <c:orientation val="minMax"/>
          <c:max val="3.1"/>
          <c:min val="-2.1"/>
        </c:scaling>
        <c:delete val="1"/>
        <c:axPos val="l"/>
        <c:numFmt formatCode="General" sourceLinked="1"/>
        <c:majorTickMark val="out"/>
        <c:minorTickMark val="none"/>
        <c:tickLblPos val="none"/>
        <c:crossAx val="189760256"/>
        <c:crosses val="autoZero"/>
        <c:crossBetween val="midCat"/>
      </c:valAx>
      <c:spPr>
        <a:ln w="25400">
          <a:noFill/>
        </a:ln>
      </c:spPr>
    </c:plotArea>
    <c:legend>
      <c:legendPos val="r"/>
      <c:legendEntry>
        <c:idx val="0"/>
        <c:delete val="1"/>
      </c:legendEntry>
      <c:legendEntry>
        <c:idx val="1"/>
        <c:delete val="1"/>
      </c:legendEntry>
      <c:legendEntry>
        <c:idx val="2"/>
        <c:delete val="1"/>
      </c:legendEntry>
      <c:layout/>
      <c:overlay val="0"/>
    </c:legend>
    <c:plotVisOnly val="1"/>
    <c:dispBlanksAs val="gap"/>
    <c:showDLblsOverMax val="0"/>
  </c:chart>
  <c:spPr>
    <a:ln>
      <a:noFill/>
    </a:ln>
  </c:spPr>
  <c:printSettings>
    <c:headerFooter/>
    <c:pageMargins b="0.750000000000002" l="0.70000000000000095" r="0.70000000000000095" t="0.750000000000002"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Likelihood ratio nomogram</a:t>
            </a:r>
          </a:p>
        </c:rich>
      </c:tx>
      <c:layout/>
      <c:overlay val="1"/>
    </c:title>
    <c:autoTitleDeleted val="0"/>
    <c:plotArea>
      <c:layout>
        <c:manualLayout>
          <c:layoutTarget val="inner"/>
          <c:xMode val="edge"/>
          <c:yMode val="edge"/>
          <c:x val="5.0477638315012799E-2"/>
          <c:y val="5.8823725317581302E-2"/>
          <c:w val="0.74382708349575299"/>
          <c:h val="0.83108248589219202"/>
        </c:manualLayout>
      </c:layout>
      <c:scatterChart>
        <c:scatterStyle val="smoothMarker"/>
        <c:varyColors val="0"/>
        <c:ser>
          <c:idx val="1"/>
          <c:order val="0"/>
          <c:tx>
            <c:v>Pretest probability</c:v>
          </c:tx>
          <c:marker>
            <c:symbol val="dash"/>
            <c:size val="7"/>
          </c:marker>
          <c:dLbls>
            <c:dLbl>
              <c:idx val="0"/>
              <c:layout/>
              <c:tx>
                <c:strRef>
                  <c:f>'Analysis 1'!$X$13</c:f>
                  <c:strCache>
                    <c:ptCount val="1"/>
                    <c:pt idx="0">
                      <c:v>99</c:v>
                    </c:pt>
                  </c:strCache>
                </c:strRef>
              </c:tx>
              <c:showLegendKey val="0"/>
              <c:showVal val="1"/>
              <c:showCatName val="0"/>
              <c:showSerName val="0"/>
              <c:showPercent val="0"/>
              <c:showBubbleSize val="0"/>
            </c:dLbl>
            <c:dLbl>
              <c:idx val="1"/>
              <c:layout/>
              <c:tx>
                <c:strRef>
                  <c:f>'Analysis 1'!$X$14</c:f>
                  <c:strCache>
                    <c:ptCount val="1"/>
                    <c:pt idx="0">
                      <c:v>95</c:v>
                    </c:pt>
                  </c:strCache>
                </c:strRef>
              </c:tx>
              <c:showLegendKey val="0"/>
              <c:showVal val="1"/>
              <c:showCatName val="0"/>
              <c:showSerName val="0"/>
              <c:showPercent val="0"/>
              <c:showBubbleSize val="0"/>
            </c:dLbl>
            <c:dLbl>
              <c:idx val="2"/>
              <c:layout/>
              <c:tx>
                <c:strRef>
                  <c:f>'Analysis 1'!$X$15</c:f>
                  <c:strCache>
                    <c:ptCount val="1"/>
                    <c:pt idx="0">
                      <c:v>90</c:v>
                    </c:pt>
                  </c:strCache>
                </c:strRef>
              </c:tx>
              <c:showLegendKey val="0"/>
              <c:showVal val="1"/>
              <c:showCatName val="0"/>
              <c:showSerName val="0"/>
              <c:showPercent val="0"/>
              <c:showBubbleSize val="0"/>
            </c:dLbl>
            <c:dLbl>
              <c:idx val="3"/>
              <c:layout/>
              <c:tx>
                <c:strRef>
                  <c:f>'Analysis 1'!$X$16</c:f>
                  <c:strCache>
                    <c:ptCount val="1"/>
                    <c:pt idx="0">
                      <c:v>80</c:v>
                    </c:pt>
                  </c:strCache>
                </c:strRef>
              </c:tx>
              <c:showLegendKey val="0"/>
              <c:showVal val="1"/>
              <c:showCatName val="0"/>
              <c:showSerName val="0"/>
              <c:showPercent val="0"/>
              <c:showBubbleSize val="0"/>
            </c:dLbl>
            <c:dLbl>
              <c:idx val="4"/>
              <c:layout/>
              <c:tx>
                <c:strRef>
                  <c:f>'Analysis 1'!$X$17</c:f>
                  <c:strCache>
                    <c:ptCount val="1"/>
                    <c:pt idx="0">
                      <c:v>70</c:v>
                    </c:pt>
                  </c:strCache>
                </c:strRef>
              </c:tx>
              <c:showLegendKey val="0"/>
              <c:showVal val="1"/>
              <c:showCatName val="0"/>
              <c:showSerName val="0"/>
              <c:showPercent val="0"/>
              <c:showBubbleSize val="0"/>
            </c:dLbl>
            <c:dLbl>
              <c:idx val="5"/>
              <c:layout/>
              <c:tx>
                <c:strRef>
                  <c:f>'Analysis 1'!$X$18</c:f>
                  <c:strCache>
                    <c:ptCount val="1"/>
                    <c:pt idx="0">
                      <c:v>60</c:v>
                    </c:pt>
                  </c:strCache>
                </c:strRef>
              </c:tx>
              <c:showLegendKey val="0"/>
              <c:showVal val="1"/>
              <c:showCatName val="0"/>
              <c:showSerName val="0"/>
              <c:showPercent val="0"/>
              <c:showBubbleSize val="0"/>
            </c:dLbl>
            <c:dLbl>
              <c:idx val="6"/>
              <c:layout/>
              <c:tx>
                <c:strRef>
                  <c:f>'Analysis 1'!$X$19</c:f>
                  <c:strCache>
                    <c:ptCount val="1"/>
                    <c:pt idx="0">
                      <c:v>50</c:v>
                    </c:pt>
                  </c:strCache>
                </c:strRef>
              </c:tx>
              <c:showLegendKey val="0"/>
              <c:showVal val="1"/>
              <c:showCatName val="0"/>
              <c:showSerName val="0"/>
              <c:showPercent val="0"/>
              <c:showBubbleSize val="0"/>
            </c:dLbl>
            <c:dLbl>
              <c:idx val="7"/>
              <c:layout/>
              <c:tx>
                <c:strRef>
                  <c:f>'Analysis 1'!$X$20</c:f>
                  <c:strCache>
                    <c:ptCount val="1"/>
                    <c:pt idx="0">
                      <c:v>40</c:v>
                    </c:pt>
                  </c:strCache>
                </c:strRef>
              </c:tx>
              <c:showLegendKey val="0"/>
              <c:showVal val="1"/>
              <c:showCatName val="0"/>
              <c:showSerName val="0"/>
              <c:showPercent val="0"/>
              <c:showBubbleSize val="0"/>
            </c:dLbl>
            <c:dLbl>
              <c:idx val="8"/>
              <c:layout/>
              <c:tx>
                <c:strRef>
                  <c:f>'Analysis 1'!$X$21</c:f>
                  <c:strCache>
                    <c:ptCount val="1"/>
                    <c:pt idx="0">
                      <c:v>30</c:v>
                    </c:pt>
                  </c:strCache>
                </c:strRef>
              </c:tx>
              <c:showLegendKey val="0"/>
              <c:showVal val="1"/>
              <c:showCatName val="0"/>
              <c:showSerName val="0"/>
              <c:showPercent val="0"/>
              <c:showBubbleSize val="0"/>
            </c:dLbl>
            <c:dLbl>
              <c:idx val="9"/>
              <c:layout/>
              <c:tx>
                <c:strRef>
                  <c:f>'Analysis 1'!$X$22</c:f>
                  <c:strCache>
                    <c:ptCount val="1"/>
                    <c:pt idx="0">
                      <c:v>20</c:v>
                    </c:pt>
                  </c:strCache>
                </c:strRef>
              </c:tx>
              <c:showLegendKey val="0"/>
              <c:showVal val="1"/>
              <c:showCatName val="0"/>
              <c:showSerName val="0"/>
              <c:showPercent val="0"/>
              <c:showBubbleSize val="0"/>
            </c:dLbl>
            <c:dLbl>
              <c:idx val="10"/>
              <c:layout/>
              <c:tx>
                <c:strRef>
                  <c:f>'Analysis 1'!$X$23</c:f>
                  <c:strCache>
                    <c:ptCount val="1"/>
                    <c:pt idx="0">
                      <c:v>10</c:v>
                    </c:pt>
                  </c:strCache>
                </c:strRef>
              </c:tx>
              <c:showLegendKey val="0"/>
              <c:showVal val="1"/>
              <c:showCatName val="0"/>
              <c:showSerName val="0"/>
              <c:showPercent val="0"/>
              <c:showBubbleSize val="0"/>
            </c:dLbl>
            <c:dLbl>
              <c:idx val="11"/>
              <c:layout/>
              <c:tx>
                <c:strRef>
                  <c:f>'Analysis 1'!$X$24</c:f>
                  <c:strCache>
                    <c:ptCount val="1"/>
                    <c:pt idx="0">
                      <c:v>5</c:v>
                    </c:pt>
                  </c:strCache>
                </c:strRef>
              </c:tx>
              <c:showLegendKey val="0"/>
              <c:showVal val="1"/>
              <c:showCatName val="0"/>
              <c:showSerName val="0"/>
              <c:showPercent val="0"/>
              <c:showBubbleSize val="0"/>
            </c:dLbl>
            <c:dLbl>
              <c:idx val="12"/>
              <c:layout/>
              <c:tx>
                <c:strRef>
                  <c:f>'Analysis 1'!$X$25</c:f>
                  <c:strCache>
                    <c:ptCount val="1"/>
                    <c:pt idx="0">
                      <c:v>2</c:v>
                    </c:pt>
                  </c:strCache>
                </c:strRef>
              </c:tx>
              <c:showLegendKey val="0"/>
              <c:showVal val="1"/>
              <c:showCatName val="0"/>
              <c:showSerName val="0"/>
              <c:showPercent val="0"/>
              <c:showBubbleSize val="0"/>
            </c:dLbl>
            <c:dLbl>
              <c:idx val="13"/>
              <c:layout/>
              <c:tx>
                <c:strRef>
                  <c:f>'Analysis 1'!$X$26</c:f>
                  <c:strCache>
                    <c:ptCount val="1"/>
                    <c:pt idx="0">
                      <c:v>1</c:v>
                    </c:pt>
                  </c:strCache>
                </c:strRef>
              </c:tx>
              <c:showLegendKey val="0"/>
              <c:showVal val="1"/>
              <c:showCatName val="0"/>
              <c:showSerName val="0"/>
              <c:showPercent val="0"/>
              <c:showBubbleSize val="0"/>
            </c:dLbl>
            <c:dLbl>
              <c:idx val="14"/>
              <c:layout/>
              <c:tx>
                <c:strRef>
                  <c:f>'Analysis 1'!$X$27</c:f>
                  <c:strCache>
                    <c:ptCount val="1"/>
                    <c:pt idx="0">
                      <c:v>0.5</c:v>
                    </c:pt>
                  </c:strCache>
                </c:strRef>
              </c:tx>
              <c:showLegendKey val="0"/>
              <c:showVal val="1"/>
              <c:showCatName val="0"/>
              <c:showSerName val="0"/>
              <c:showPercent val="0"/>
              <c:showBubbleSize val="0"/>
            </c:dLbl>
            <c:dLbl>
              <c:idx val="15"/>
              <c:layout/>
              <c:tx>
                <c:strRef>
                  <c:f>'Analysis 1'!$X$28</c:f>
                  <c:strCache>
                    <c:ptCount val="1"/>
                    <c:pt idx="0">
                      <c:v>0.2</c:v>
                    </c:pt>
                  </c:strCache>
                </c:strRef>
              </c:tx>
              <c:showLegendKey val="0"/>
              <c:showVal val="1"/>
              <c:showCatName val="0"/>
              <c:showSerName val="0"/>
              <c:showPercent val="0"/>
              <c:showBubbleSize val="0"/>
            </c:dLbl>
            <c:dLbl>
              <c:idx val="16"/>
              <c:layout/>
              <c:tx>
                <c:strRef>
                  <c:f>'Analysis 1'!$X$29</c:f>
                  <c:strCache>
                    <c:ptCount val="1"/>
                    <c:pt idx="0">
                      <c:v>0.1</c:v>
                    </c:pt>
                  </c:strCache>
                </c:strRef>
              </c:tx>
              <c:showLegendKey val="0"/>
              <c:showVal val="1"/>
              <c:showCatName val="0"/>
              <c:showSerName val="0"/>
              <c:showPercent val="0"/>
              <c:showBubbleSize val="0"/>
            </c:dLbl>
            <c:showLegendKey val="0"/>
            <c:showVal val="1"/>
            <c:showCatName val="0"/>
            <c:showSerName val="0"/>
            <c:showPercent val="0"/>
            <c:showBubbleSize val="0"/>
            <c:showLeaderLines val="0"/>
          </c:dLbls>
          <c:xVal>
            <c:numRef>
              <c:f>'Analysis 2'!$W$13:$W$29</c:f>
              <c:numCache>
                <c:formatCode>General</c:formatCode>
                <c:ptCount val="17"/>
                <c:pt idx="0">
                  <c:v>1</c:v>
                </c:pt>
                <c:pt idx="1">
                  <c:v>1</c:v>
                </c:pt>
                <c:pt idx="2">
                  <c:v>1</c:v>
                </c:pt>
                <c:pt idx="3">
                  <c:v>1</c:v>
                </c:pt>
                <c:pt idx="4">
                  <c:v>1</c:v>
                </c:pt>
                <c:pt idx="5">
                  <c:v>1</c:v>
                </c:pt>
                <c:pt idx="6">
                  <c:v>1</c:v>
                </c:pt>
                <c:pt idx="7">
                  <c:v>1</c:v>
                </c:pt>
                <c:pt idx="8">
                  <c:v>1</c:v>
                </c:pt>
                <c:pt idx="9">
                  <c:v>1</c:v>
                </c:pt>
                <c:pt idx="10">
                  <c:v>1</c:v>
                </c:pt>
                <c:pt idx="11">
                  <c:v>1</c:v>
                </c:pt>
                <c:pt idx="12">
                  <c:v>1</c:v>
                </c:pt>
                <c:pt idx="13">
                  <c:v>1</c:v>
                </c:pt>
                <c:pt idx="14">
                  <c:v>1</c:v>
                </c:pt>
                <c:pt idx="15">
                  <c:v>1</c:v>
                </c:pt>
                <c:pt idx="16">
                  <c:v>1</c:v>
                </c:pt>
              </c:numCache>
            </c:numRef>
          </c:xVal>
          <c:yVal>
            <c:numRef>
              <c:f>'Analysis 2'!$Y$13:$Y$29</c:f>
              <c:numCache>
                <c:formatCode>General</c:formatCode>
                <c:ptCount val="17"/>
                <c:pt idx="0">
                  <c:v>-1.9956351945975495</c:v>
                </c:pt>
                <c:pt idx="1">
                  <c:v>-1.2787536009528286</c:v>
                </c:pt>
                <c:pt idx="2">
                  <c:v>-0.95424250943932498</c:v>
                </c:pt>
                <c:pt idx="3">
                  <c:v>-0.60205999132796251</c:v>
                </c:pt>
                <c:pt idx="4">
                  <c:v>-0.36797678529459432</c:v>
                </c:pt>
                <c:pt idx="5">
                  <c:v>-0.17609125905568118</c:v>
                </c:pt>
                <c:pt idx="6">
                  <c:v>0</c:v>
                </c:pt>
                <c:pt idx="7">
                  <c:v>0.17609125905568118</c:v>
                </c:pt>
                <c:pt idx="8">
                  <c:v>0.36797678529459438</c:v>
                </c:pt>
                <c:pt idx="9">
                  <c:v>0.6020599913279624</c:v>
                </c:pt>
                <c:pt idx="10">
                  <c:v>0.95424250943932487</c:v>
                </c:pt>
                <c:pt idx="11">
                  <c:v>1.2787536009528289</c:v>
                </c:pt>
                <c:pt idx="12">
                  <c:v>1.6901960800285136</c:v>
                </c:pt>
                <c:pt idx="13">
                  <c:v>1.9956351945975499</c:v>
                </c:pt>
                <c:pt idx="14">
                  <c:v>2.2988530764097068</c:v>
                </c:pt>
                <c:pt idx="15">
                  <c:v>2.6981005456233897</c:v>
                </c:pt>
                <c:pt idx="16">
                  <c:v>2.9995654882259823</c:v>
                </c:pt>
              </c:numCache>
            </c:numRef>
          </c:yVal>
          <c:smooth val="1"/>
        </c:ser>
        <c:ser>
          <c:idx val="2"/>
          <c:order val="1"/>
          <c:tx>
            <c:v>Likelihood ratio</c:v>
          </c:tx>
          <c:marker>
            <c:symbol val="dash"/>
            <c:size val="7"/>
          </c:marker>
          <c:dLbls>
            <c:dLbl>
              <c:idx val="0"/>
              <c:layout/>
              <c:tx>
                <c:strRef>
                  <c:f>'Analysis 1'!$AA$13</c:f>
                  <c:strCache>
                    <c:ptCount val="1"/>
                    <c:pt idx="0">
                      <c:v>0.001</c:v>
                    </c:pt>
                  </c:strCache>
                </c:strRef>
              </c:tx>
              <c:showLegendKey val="0"/>
              <c:showVal val="1"/>
              <c:showCatName val="0"/>
              <c:showSerName val="0"/>
              <c:showPercent val="0"/>
              <c:showBubbleSize val="0"/>
            </c:dLbl>
            <c:dLbl>
              <c:idx val="1"/>
              <c:layout/>
              <c:tx>
                <c:strRef>
                  <c:f>'Analysis 1'!$AA$14</c:f>
                  <c:strCache>
                    <c:ptCount val="1"/>
                    <c:pt idx="0">
                      <c:v>0.002</c:v>
                    </c:pt>
                  </c:strCache>
                </c:strRef>
              </c:tx>
              <c:showLegendKey val="0"/>
              <c:showVal val="1"/>
              <c:showCatName val="0"/>
              <c:showSerName val="0"/>
              <c:showPercent val="0"/>
              <c:showBubbleSize val="0"/>
            </c:dLbl>
            <c:dLbl>
              <c:idx val="2"/>
              <c:layout/>
              <c:tx>
                <c:strRef>
                  <c:f>'Analysis 1'!$AA$15</c:f>
                  <c:strCache>
                    <c:ptCount val="1"/>
                    <c:pt idx="0">
                      <c:v>0.005</c:v>
                    </c:pt>
                  </c:strCache>
                </c:strRef>
              </c:tx>
              <c:showLegendKey val="0"/>
              <c:showVal val="1"/>
              <c:showCatName val="0"/>
              <c:showSerName val="0"/>
              <c:showPercent val="0"/>
              <c:showBubbleSize val="0"/>
            </c:dLbl>
            <c:dLbl>
              <c:idx val="3"/>
              <c:layout/>
              <c:tx>
                <c:strRef>
                  <c:f>'Analysis 1'!$AA$16</c:f>
                  <c:strCache>
                    <c:ptCount val="1"/>
                    <c:pt idx="0">
                      <c:v>0.01</c:v>
                    </c:pt>
                  </c:strCache>
                </c:strRef>
              </c:tx>
              <c:showLegendKey val="0"/>
              <c:showVal val="1"/>
              <c:showCatName val="0"/>
              <c:showSerName val="0"/>
              <c:showPercent val="0"/>
              <c:showBubbleSize val="0"/>
            </c:dLbl>
            <c:dLbl>
              <c:idx val="4"/>
              <c:layout/>
              <c:tx>
                <c:strRef>
                  <c:f>'Analysis 1'!$AA$17</c:f>
                  <c:strCache>
                    <c:ptCount val="1"/>
                    <c:pt idx="0">
                      <c:v>0.02</c:v>
                    </c:pt>
                  </c:strCache>
                </c:strRef>
              </c:tx>
              <c:showLegendKey val="0"/>
              <c:showVal val="1"/>
              <c:showCatName val="0"/>
              <c:showSerName val="0"/>
              <c:showPercent val="0"/>
              <c:showBubbleSize val="0"/>
            </c:dLbl>
            <c:dLbl>
              <c:idx val="5"/>
              <c:layout/>
              <c:tx>
                <c:strRef>
                  <c:f>'Analysis 1'!$AA$18</c:f>
                  <c:strCache>
                    <c:ptCount val="1"/>
                    <c:pt idx="0">
                      <c:v>0.05</c:v>
                    </c:pt>
                  </c:strCache>
                </c:strRef>
              </c:tx>
              <c:showLegendKey val="0"/>
              <c:showVal val="1"/>
              <c:showCatName val="0"/>
              <c:showSerName val="0"/>
              <c:showPercent val="0"/>
              <c:showBubbleSize val="0"/>
            </c:dLbl>
            <c:dLbl>
              <c:idx val="6"/>
              <c:layout/>
              <c:tx>
                <c:strRef>
                  <c:f>'Analysis 1'!$AA$19</c:f>
                  <c:strCache>
                    <c:ptCount val="1"/>
                    <c:pt idx="0">
                      <c:v>0.1</c:v>
                    </c:pt>
                  </c:strCache>
                </c:strRef>
              </c:tx>
              <c:showLegendKey val="0"/>
              <c:showVal val="1"/>
              <c:showCatName val="0"/>
              <c:showSerName val="0"/>
              <c:showPercent val="0"/>
              <c:showBubbleSize val="0"/>
            </c:dLbl>
            <c:dLbl>
              <c:idx val="7"/>
              <c:layout/>
              <c:tx>
                <c:strRef>
                  <c:f>'Analysis 1'!$AA$20</c:f>
                  <c:strCache>
                    <c:ptCount val="1"/>
                    <c:pt idx="0">
                      <c:v>0.2</c:v>
                    </c:pt>
                  </c:strCache>
                </c:strRef>
              </c:tx>
              <c:showLegendKey val="0"/>
              <c:showVal val="1"/>
              <c:showCatName val="0"/>
              <c:showSerName val="0"/>
              <c:showPercent val="0"/>
              <c:showBubbleSize val="0"/>
            </c:dLbl>
            <c:dLbl>
              <c:idx val="8"/>
              <c:layout/>
              <c:tx>
                <c:strRef>
                  <c:f>'Analysis 1'!$AA$21</c:f>
                  <c:strCache>
                    <c:ptCount val="1"/>
                    <c:pt idx="0">
                      <c:v>0.5</c:v>
                    </c:pt>
                  </c:strCache>
                </c:strRef>
              </c:tx>
              <c:showLegendKey val="0"/>
              <c:showVal val="1"/>
              <c:showCatName val="0"/>
              <c:showSerName val="0"/>
              <c:showPercent val="0"/>
              <c:showBubbleSize val="0"/>
            </c:dLbl>
            <c:dLbl>
              <c:idx val="9"/>
              <c:layout/>
              <c:tx>
                <c:strRef>
                  <c:f>'Analysis 1'!$AA$22</c:f>
                  <c:strCache>
                    <c:ptCount val="1"/>
                    <c:pt idx="0">
                      <c:v>1</c:v>
                    </c:pt>
                  </c:strCache>
                </c:strRef>
              </c:tx>
              <c:showLegendKey val="0"/>
              <c:showVal val="1"/>
              <c:showCatName val="0"/>
              <c:showSerName val="0"/>
              <c:showPercent val="0"/>
              <c:showBubbleSize val="0"/>
            </c:dLbl>
            <c:dLbl>
              <c:idx val="10"/>
              <c:layout/>
              <c:tx>
                <c:strRef>
                  <c:f>'Analysis 1'!$AA$23</c:f>
                  <c:strCache>
                    <c:ptCount val="1"/>
                    <c:pt idx="0">
                      <c:v>2</c:v>
                    </c:pt>
                  </c:strCache>
                </c:strRef>
              </c:tx>
              <c:showLegendKey val="0"/>
              <c:showVal val="1"/>
              <c:showCatName val="0"/>
              <c:showSerName val="0"/>
              <c:showPercent val="0"/>
              <c:showBubbleSize val="0"/>
            </c:dLbl>
            <c:dLbl>
              <c:idx val="11"/>
              <c:layout/>
              <c:tx>
                <c:strRef>
                  <c:f>'Analysis 1'!$AA$24</c:f>
                  <c:strCache>
                    <c:ptCount val="1"/>
                    <c:pt idx="0">
                      <c:v>5</c:v>
                    </c:pt>
                  </c:strCache>
                </c:strRef>
              </c:tx>
              <c:showLegendKey val="0"/>
              <c:showVal val="1"/>
              <c:showCatName val="0"/>
              <c:showSerName val="0"/>
              <c:showPercent val="0"/>
              <c:showBubbleSize val="0"/>
            </c:dLbl>
            <c:dLbl>
              <c:idx val="12"/>
              <c:layout/>
              <c:tx>
                <c:strRef>
                  <c:f>'Analysis 1'!$AA$25</c:f>
                  <c:strCache>
                    <c:ptCount val="1"/>
                    <c:pt idx="0">
                      <c:v>10</c:v>
                    </c:pt>
                  </c:strCache>
                </c:strRef>
              </c:tx>
              <c:showLegendKey val="0"/>
              <c:showVal val="1"/>
              <c:showCatName val="0"/>
              <c:showSerName val="0"/>
              <c:showPercent val="0"/>
              <c:showBubbleSize val="0"/>
            </c:dLbl>
            <c:dLbl>
              <c:idx val="13"/>
              <c:layout/>
              <c:tx>
                <c:strRef>
                  <c:f>'Analysis 1'!$AA$26</c:f>
                  <c:strCache>
                    <c:ptCount val="1"/>
                    <c:pt idx="0">
                      <c:v>20</c:v>
                    </c:pt>
                  </c:strCache>
                </c:strRef>
              </c:tx>
              <c:showLegendKey val="0"/>
              <c:showVal val="1"/>
              <c:showCatName val="0"/>
              <c:showSerName val="0"/>
              <c:showPercent val="0"/>
              <c:showBubbleSize val="0"/>
            </c:dLbl>
            <c:dLbl>
              <c:idx val="14"/>
              <c:layout/>
              <c:tx>
                <c:strRef>
                  <c:f>'Analysis 1'!$AA$27</c:f>
                  <c:strCache>
                    <c:ptCount val="1"/>
                    <c:pt idx="0">
                      <c:v>50</c:v>
                    </c:pt>
                  </c:strCache>
                </c:strRef>
              </c:tx>
              <c:showLegendKey val="0"/>
              <c:showVal val="1"/>
              <c:showCatName val="0"/>
              <c:showSerName val="0"/>
              <c:showPercent val="0"/>
              <c:showBubbleSize val="0"/>
            </c:dLbl>
            <c:dLbl>
              <c:idx val="15"/>
              <c:layout/>
              <c:tx>
                <c:strRef>
                  <c:f>'Analysis 1'!$AA$28</c:f>
                  <c:strCache>
                    <c:ptCount val="1"/>
                    <c:pt idx="0">
                      <c:v>100</c:v>
                    </c:pt>
                  </c:strCache>
                </c:strRef>
              </c:tx>
              <c:showLegendKey val="0"/>
              <c:showVal val="1"/>
              <c:showCatName val="0"/>
              <c:showSerName val="0"/>
              <c:showPercent val="0"/>
              <c:showBubbleSize val="0"/>
            </c:dLbl>
            <c:dLbl>
              <c:idx val="16"/>
              <c:layout/>
              <c:tx>
                <c:strRef>
                  <c:f>'Analysis 1'!$AA$29</c:f>
                  <c:strCache>
                    <c:ptCount val="1"/>
                    <c:pt idx="0">
                      <c:v>200</c:v>
                    </c:pt>
                  </c:strCache>
                </c:strRef>
              </c:tx>
              <c:showLegendKey val="0"/>
              <c:showVal val="1"/>
              <c:showCatName val="0"/>
              <c:showSerName val="0"/>
              <c:showPercent val="0"/>
              <c:showBubbleSize val="0"/>
            </c:dLbl>
            <c:dLbl>
              <c:idx val="17"/>
              <c:layout/>
              <c:tx>
                <c:strRef>
                  <c:f>'Analysis 1'!$AA$30</c:f>
                  <c:strCache>
                    <c:ptCount val="1"/>
                    <c:pt idx="0">
                      <c:v>500</c:v>
                    </c:pt>
                  </c:strCache>
                </c:strRef>
              </c:tx>
              <c:showLegendKey val="0"/>
              <c:showVal val="1"/>
              <c:showCatName val="0"/>
              <c:showSerName val="0"/>
              <c:showPercent val="0"/>
              <c:showBubbleSize val="0"/>
            </c:dLbl>
            <c:dLbl>
              <c:idx val="18"/>
              <c:layout/>
              <c:tx>
                <c:strRef>
                  <c:f>'Analysis 1'!$AA$31</c:f>
                  <c:strCache>
                    <c:ptCount val="1"/>
                    <c:pt idx="0">
                      <c:v>1000</c:v>
                    </c:pt>
                  </c:strCache>
                </c:strRef>
              </c:tx>
              <c:showLegendKey val="0"/>
              <c:showVal val="1"/>
              <c:showCatName val="0"/>
              <c:showSerName val="0"/>
              <c:showPercent val="0"/>
              <c:showBubbleSize val="0"/>
            </c:dLbl>
            <c:dLbl>
              <c:idx val="19"/>
              <c:delete val="1"/>
            </c:dLbl>
            <c:dLbl>
              <c:idx val="20"/>
              <c:delete val="1"/>
            </c:dLbl>
            <c:showLegendKey val="0"/>
            <c:showVal val="1"/>
            <c:showCatName val="0"/>
            <c:showSerName val="0"/>
            <c:showPercent val="0"/>
            <c:showBubbleSize val="0"/>
            <c:showLeaderLines val="0"/>
          </c:dLbls>
          <c:xVal>
            <c:numRef>
              <c:f>'Analysis 2'!$Z$13:$Z$33</c:f>
              <c:numCache>
                <c:formatCode>General</c:formatCode>
                <c:ptCount val="21"/>
                <c:pt idx="0">
                  <c:v>2</c:v>
                </c:pt>
                <c:pt idx="1">
                  <c:v>2</c:v>
                </c:pt>
                <c:pt idx="2">
                  <c:v>2</c:v>
                </c:pt>
                <c:pt idx="3">
                  <c:v>2</c:v>
                </c:pt>
                <c:pt idx="4">
                  <c:v>2</c:v>
                </c:pt>
                <c:pt idx="5">
                  <c:v>2</c:v>
                </c:pt>
                <c:pt idx="6">
                  <c:v>2</c:v>
                </c:pt>
                <c:pt idx="7">
                  <c:v>2</c:v>
                </c:pt>
                <c:pt idx="8">
                  <c:v>2</c:v>
                </c:pt>
                <c:pt idx="9">
                  <c:v>2</c:v>
                </c:pt>
                <c:pt idx="10">
                  <c:v>2</c:v>
                </c:pt>
                <c:pt idx="11">
                  <c:v>2</c:v>
                </c:pt>
                <c:pt idx="12">
                  <c:v>2</c:v>
                </c:pt>
                <c:pt idx="13">
                  <c:v>2</c:v>
                </c:pt>
                <c:pt idx="14">
                  <c:v>2</c:v>
                </c:pt>
                <c:pt idx="15">
                  <c:v>2</c:v>
                </c:pt>
                <c:pt idx="16">
                  <c:v>2</c:v>
                </c:pt>
                <c:pt idx="17">
                  <c:v>2</c:v>
                </c:pt>
                <c:pt idx="18">
                  <c:v>2</c:v>
                </c:pt>
                <c:pt idx="19">
                  <c:v>2</c:v>
                </c:pt>
                <c:pt idx="20">
                  <c:v>2</c:v>
                </c:pt>
              </c:numCache>
            </c:numRef>
          </c:xVal>
          <c:yVal>
            <c:numRef>
              <c:f>'Analysis 2'!$AB$13:$AB$33</c:f>
              <c:numCache>
                <c:formatCode>General</c:formatCode>
                <c:ptCount val="21"/>
                <c:pt idx="0">
                  <c:v>-1</c:v>
                </c:pt>
                <c:pt idx="1">
                  <c:v>-0.84948500216800937</c:v>
                </c:pt>
                <c:pt idx="2">
                  <c:v>-0.65051499783199063</c:v>
                </c:pt>
                <c:pt idx="3">
                  <c:v>-0.5</c:v>
                </c:pt>
                <c:pt idx="4">
                  <c:v>-0.34948500216800937</c:v>
                </c:pt>
                <c:pt idx="5">
                  <c:v>-0.15051499783199063</c:v>
                </c:pt>
                <c:pt idx="6">
                  <c:v>0</c:v>
                </c:pt>
                <c:pt idx="7">
                  <c:v>0.15051499783199063</c:v>
                </c:pt>
                <c:pt idx="8">
                  <c:v>0.34948500216800937</c:v>
                </c:pt>
                <c:pt idx="9">
                  <c:v>0.5</c:v>
                </c:pt>
                <c:pt idx="10">
                  <c:v>0.65051499783199063</c:v>
                </c:pt>
                <c:pt idx="11">
                  <c:v>0.84948500216800937</c:v>
                </c:pt>
                <c:pt idx="12">
                  <c:v>1</c:v>
                </c:pt>
                <c:pt idx="13">
                  <c:v>1.1505149978319906</c:v>
                </c:pt>
                <c:pt idx="14">
                  <c:v>1.3494850021680094</c:v>
                </c:pt>
                <c:pt idx="15">
                  <c:v>1.5</c:v>
                </c:pt>
                <c:pt idx="16">
                  <c:v>1.6505149978319906</c:v>
                </c:pt>
                <c:pt idx="17">
                  <c:v>1.8494850021680094</c:v>
                </c:pt>
                <c:pt idx="18">
                  <c:v>2</c:v>
                </c:pt>
                <c:pt idx="19">
                  <c:v>-2</c:v>
                </c:pt>
                <c:pt idx="20">
                  <c:v>3</c:v>
                </c:pt>
              </c:numCache>
            </c:numRef>
          </c:yVal>
          <c:smooth val="1"/>
        </c:ser>
        <c:ser>
          <c:idx val="0"/>
          <c:order val="2"/>
          <c:tx>
            <c:v>Posttest probability</c:v>
          </c:tx>
          <c:marker>
            <c:symbol val="dash"/>
            <c:size val="7"/>
          </c:marker>
          <c:dLbls>
            <c:dLbl>
              <c:idx val="0"/>
              <c:layout/>
              <c:tx>
                <c:strRef>
                  <c:f>'Analysis 1'!$AD$13</c:f>
                  <c:strCache>
                    <c:ptCount val="1"/>
                    <c:pt idx="0">
                      <c:v>0.1</c:v>
                    </c:pt>
                  </c:strCache>
                </c:strRef>
              </c:tx>
              <c:showLegendKey val="0"/>
              <c:showVal val="1"/>
              <c:showCatName val="0"/>
              <c:showSerName val="0"/>
              <c:showPercent val="0"/>
              <c:showBubbleSize val="0"/>
            </c:dLbl>
            <c:dLbl>
              <c:idx val="1"/>
              <c:layout/>
              <c:tx>
                <c:strRef>
                  <c:f>'Analysis 1'!$AD$14</c:f>
                  <c:strCache>
                    <c:ptCount val="1"/>
                    <c:pt idx="0">
                      <c:v>0.2</c:v>
                    </c:pt>
                  </c:strCache>
                </c:strRef>
              </c:tx>
              <c:showLegendKey val="0"/>
              <c:showVal val="1"/>
              <c:showCatName val="0"/>
              <c:showSerName val="0"/>
              <c:showPercent val="0"/>
              <c:showBubbleSize val="0"/>
            </c:dLbl>
            <c:dLbl>
              <c:idx val="2"/>
              <c:layout/>
              <c:tx>
                <c:strRef>
                  <c:f>'Analysis 1'!$AD$15</c:f>
                  <c:strCache>
                    <c:ptCount val="1"/>
                    <c:pt idx="0">
                      <c:v>0.5</c:v>
                    </c:pt>
                  </c:strCache>
                </c:strRef>
              </c:tx>
              <c:showLegendKey val="0"/>
              <c:showVal val="1"/>
              <c:showCatName val="0"/>
              <c:showSerName val="0"/>
              <c:showPercent val="0"/>
              <c:showBubbleSize val="0"/>
            </c:dLbl>
            <c:dLbl>
              <c:idx val="3"/>
              <c:layout/>
              <c:tx>
                <c:strRef>
                  <c:f>'Analysis 1'!$AD$16</c:f>
                  <c:strCache>
                    <c:ptCount val="1"/>
                    <c:pt idx="0">
                      <c:v>1</c:v>
                    </c:pt>
                  </c:strCache>
                </c:strRef>
              </c:tx>
              <c:showLegendKey val="0"/>
              <c:showVal val="1"/>
              <c:showCatName val="0"/>
              <c:showSerName val="0"/>
              <c:showPercent val="0"/>
              <c:showBubbleSize val="0"/>
            </c:dLbl>
            <c:dLbl>
              <c:idx val="4"/>
              <c:layout/>
              <c:tx>
                <c:strRef>
                  <c:f>'Analysis 1'!$AD$17</c:f>
                  <c:strCache>
                    <c:ptCount val="1"/>
                    <c:pt idx="0">
                      <c:v>2</c:v>
                    </c:pt>
                  </c:strCache>
                </c:strRef>
              </c:tx>
              <c:showLegendKey val="0"/>
              <c:showVal val="1"/>
              <c:showCatName val="0"/>
              <c:showSerName val="0"/>
              <c:showPercent val="0"/>
              <c:showBubbleSize val="0"/>
            </c:dLbl>
            <c:dLbl>
              <c:idx val="5"/>
              <c:layout/>
              <c:tx>
                <c:strRef>
                  <c:f>'Analysis 1'!$AD$18</c:f>
                  <c:strCache>
                    <c:ptCount val="1"/>
                    <c:pt idx="0">
                      <c:v>5</c:v>
                    </c:pt>
                  </c:strCache>
                </c:strRef>
              </c:tx>
              <c:showLegendKey val="0"/>
              <c:showVal val="1"/>
              <c:showCatName val="0"/>
              <c:showSerName val="0"/>
              <c:showPercent val="0"/>
              <c:showBubbleSize val="0"/>
            </c:dLbl>
            <c:dLbl>
              <c:idx val="6"/>
              <c:layout/>
              <c:tx>
                <c:strRef>
                  <c:f>'Analysis 1'!$AD$19</c:f>
                  <c:strCache>
                    <c:ptCount val="1"/>
                    <c:pt idx="0">
                      <c:v>10</c:v>
                    </c:pt>
                  </c:strCache>
                </c:strRef>
              </c:tx>
              <c:showLegendKey val="0"/>
              <c:showVal val="1"/>
              <c:showCatName val="0"/>
              <c:showSerName val="0"/>
              <c:showPercent val="0"/>
              <c:showBubbleSize val="0"/>
            </c:dLbl>
            <c:dLbl>
              <c:idx val="7"/>
              <c:layout/>
              <c:tx>
                <c:strRef>
                  <c:f>'Analysis 1'!$AD$20</c:f>
                  <c:strCache>
                    <c:ptCount val="1"/>
                    <c:pt idx="0">
                      <c:v>20</c:v>
                    </c:pt>
                  </c:strCache>
                </c:strRef>
              </c:tx>
              <c:showLegendKey val="0"/>
              <c:showVal val="1"/>
              <c:showCatName val="0"/>
              <c:showSerName val="0"/>
              <c:showPercent val="0"/>
              <c:showBubbleSize val="0"/>
            </c:dLbl>
            <c:dLbl>
              <c:idx val="8"/>
              <c:layout/>
              <c:tx>
                <c:strRef>
                  <c:f>'Analysis 1'!$AD$21</c:f>
                  <c:strCache>
                    <c:ptCount val="1"/>
                    <c:pt idx="0">
                      <c:v>30</c:v>
                    </c:pt>
                  </c:strCache>
                </c:strRef>
              </c:tx>
              <c:showLegendKey val="0"/>
              <c:showVal val="1"/>
              <c:showCatName val="0"/>
              <c:showSerName val="0"/>
              <c:showPercent val="0"/>
              <c:showBubbleSize val="0"/>
            </c:dLbl>
            <c:dLbl>
              <c:idx val="9"/>
              <c:layout/>
              <c:tx>
                <c:strRef>
                  <c:f>'Analysis 1'!$AD$22</c:f>
                  <c:strCache>
                    <c:ptCount val="1"/>
                    <c:pt idx="0">
                      <c:v>40</c:v>
                    </c:pt>
                  </c:strCache>
                </c:strRef>
              </c:tx>
              <c:showLegendKey val="0"/>
              <c:showVal val="1"/>
              <c:showCatName val="0"/>
              <c:showSerName val="0"/>
              <c:showPercent val="0"/>
              <c:showBubbleSize val="0"/>
            </c:dLbl>
            <c:dLbl>
              <c:idx val="10"/>
              <c:layout/>
              <c:tx>
                <c:strRef>
                  <c:f>'Analysis 1'!$AD$23</c:f>
                  <c:strCache>
                    <c:ptCount val="1"/>
                    <c:pt idx="0">
                      <c:v>50</c:v>
                    </c:pt>
                  </c:strCache>
                </c:strRef>
              </c:tx>
              <c:showLegendKey val="0"/>
              <c:showVal val="1"/>
              <c:showCatName val="0"/>
              <c:showSerName val="0"/>
              <c:showPercent val="0"/>
              <c:showBubbleSize val="0"/>
            </c:dLbl>
            <c:dLbl>
              <c:idx val="11"/>
              <c:layout/>
              <c:tx>
                <c:strRef>
                  <c:f>'Analysis 1'!$AD$24</c:f>
                  <c:strCache>
                    <c:ptCount val="1"/>
                    <c:pt idx="0">
                      <c:v>60</c:v>
                    </c:pt>
                  </c:strCache>
                </c:strRef>
              </c:tx>
              <c:showLegendKey val="0"/>
              <c:showVal val="1"/>
              <c:showCatName val="0"/>
              <c:showSerName val="0"/>
              <c:showPercent val="0"/>
              <c:showBubbleSize val="0"/>
            </c:dLbl>
            <c:dLbl>
              <c:idx val="12"/>
              <c:layout/>
              <c:tx>
                <c:strRef>
                  <c:f>'Analysis 1'!$AD$25</c:f>
                  <c:strCache>
                    <c:ptCount val="1"/>
                    <c:pt idx="0">
                      <c:v>70</c:v>
                    </c:pt>
                  </c:strCache>
                </c:strRef>
              </c:tx>
              <c:showLegendKey val="0"/>
              <c:showVal val="1"/>
              <c:showCatName val="0"/>
              <c:showSerName val="0"/>
              <c:showPercent val="0"/>
              <c:showBubbleSize val="0"/>
            </c:dLbl>
            <c:dLbl>
              <c:idx val="13"/>
              <c:layout/>
              <c:tx>
                <c:strRef>
                  <c:f>'Analysis 1'!$AD$26</c:f>
                  <c:strCache>
                    <c:ptCount val="1"/>
                    <c:pt idx="0">
                      <c:v>80</c:v>
                    </c:pt>
                  </c:strCache>
                </c:strRef>
              </c:tx>
              <c:showLegendKey val="0"/>
              <c:showVal val="1"/>
              <c:showCatName val="0"/>
              <c:showSerName val="0"/>
              <c:showPercent val="0"/>
              <c:showBubbleSize val="0"/>
            </c:dLbl>
            <c:dLbl>
              <c:idx val="14"/>
              <c:layout/>
              <c:tx>
                <c:strRef>
                  <c:f>'Analysis 1'!$AD$27</c:f>
                  <c:strCache>
                    <c:ptCount val="1"/>
                    <c:pt idx="0">
                      <c:v>90</c:v>
                    </c:pt>
                  </c:strCache>
                </c:strRef>
              </c:tx>
              <c:showLegendKey val="0"/>
              <c:showVal val="1"/>
              <c:showCatName val="0"/>
              <c:showSerName val="0"/>
              <c:showPercent val="0"/>
              <c:showBubbleSize val="0"/>
            </c:dLbl>
            <c:dLbl>
              <c:idx val="15"/>
              <c:layout/>
              <c:tx>
                <c:strRef>
                  <c:f>'Analysis 1'!$AD$28</c:f>
                  <c:strCache>
                    <c:ptCount val="1"/>
                    <c:pt idx="0">
                      <c:v>95</c:v>
                    </c:pt>
                  </c:strCache>
                </c:strRef>
              </c:tx>
              <c:showLegendKey val="0"/>
              <c:showVal val="1"/>
              <c:showCatName val="0"/>
              <c:showSerName val="0"/>
              <c:showPercent val="0"/>
              <c:showBubbleSize val="0"/>
            </c:dLbl>
            <c:dLbl>
              <c:idx val="16"/>
              <c:layout/>
              <c:tx>
                <c:strRef>
                  <c:f>'Analysis 1'!$AD$29</c:f>
                  <c:strCache>
                    <c:ptCount val="1"/>
                    <c:pt idx="0">
                      <c:v>99</c:v>
                    </c:pt>
                  </c:strCache>
                </c:strRef>
              </c:tx>
              <c:showLegendKey val="0"/>
              <c:showVal val="1"/>
              <c:showCatName val="0"/>
              <c:showSerName val="0"/>
              <c:showPercent val="0"/>
              <c:showBubbleSize val="0"/>
            </c:dLbl>
            <c:showLegendKey val="0"/>
            <c:showVal val="1"/>
            <c:showCatName val="0"/>
            <c:showSerName val="0"/>
            <c:showPercent val="0"/>
            <c:showBubbleSize val="0"/>
            <c:showLeaderLines val="0"/>
          </c:dLbls>
          <c:xVal>
            <c:numRef>
              <c:f>'Analysis 2'!$AC$13:$AC$29</c:f>
              <c:numCache>
                <c:formatCode>General</c:formatCode>
                <c:ptCount val="17"/>
                <c:pt idx="0">
                  <c:v>3</c:v>
                </c:pt>
                <c:pt idx="1">
                  <c:v>3</c:v>
                </c:pt>
                <c:pt idx="2">
                  <c:v>3</c:v>
                </c:pt>
                <c:pt idx="3">
                  <c:v>3</c:v>
                </c:pt>
                <c:pt idx="4">
                  <c:v>3</c:v>
                </c:pt>
                <c:pt idx="5">
                  <c:v>3</c:v>
                </c:pt>
                <c:pt idx="6">
                  <c:v>3</c:v>
                </c:pt>
                <c:pt idx="7">
                  <c:v>3</c:v>
                </c:pt>
                <c:pt idx="8">
                  <c:v>3</c:v>
                </c:pt>
                <c:pt idx="9">
                  <c:v>3</c:v>
                </c:pt>
                <c:pt idx="10">
                  <c:v>3</c:v>
                </c:pt>
                <c:pt idx="11">
                  <c:v>3</c:v>
                </c:pt>
                <c:pt idx="12">
                  <c:v>3</c:v>
                </c:pt>
                <c:pt idx="13">
                  <c:v>3</c:v>
                </c:pt>
                <c:pt idx="14">
                  <c:v>3</c:v>
                </c:pt>
                <c:pt idx="15">
                  <c:v>3</c:v>
                </c:pt>
                <c:pt idx="16">
                  <c:v>3</c:v>
                </c:pt>
              </c:numCache>
            </c:numRef>
          </c:xVal>
          <c:yVal>
            <c:numRef>
              <c:f>'Analysis 2'!$AE$13:$AE$29</c:f>
              <c:numCache>
                <c:formatCode>General</c:formatCode>
                <c:ptCount val="17"/>
                <c:pt idx="0">
                  <c:v>-1.9995654882259823</c:v>
                </c:pt>
                <c:pt idx="1">
                  <c:v>-1.6981005456233897</c:v>
                </c:pt>
                <c:pt idx="2">
                  <c:v>-1.2988530764097068</c:v>
                </c:pt>
                <c:pt idx="3">
                  <c:v>-0.9956351945975499</c:v>
                </c:pt>
                <c:pt idx="4">
                  <c:v>-0.69019608002851363</c:v>
                </c:pt>
                <c:pt idx="5">
                  <c:v>-0.27875360095282886</c:v>
                </c:pt>
                <c:pt idx="6">
                  <c:v>4.5757490560675129E-2</c:v>
                </c:pt>
                <c:pt idx="7">
                  <c:v>0.3979400086720376</c:v>
                </c:pt>
                <c:pt idx="8">
                  <c:v>0.63202321470540568</c:v>
                </c:pt>
                <c:pt idx="9">
                  <c:v>0.82390874094431887</c:v>
                </c:pt>
                <c:pt idx="10">
                  <c:v>1</c:v>
                </c:pt>
                <c:pt idx="11">
                  <c:v>1.1760912590556811</c:v>
                </c:pt>
                <c:pt idx="12">
                  <c:v>1.3679767852945943</c:v>
                </c:pt>
                <c:pt idx="13">
                  <c:v>1.6020599913279625</c:v>
                </c:pt>
                <c:pt idx="14">
                  <c:v>1.954242509439325</c:v>
                </c:pt>
                <c:pt idx="15">
                  <c:v>2.2787536009528289</c:v>
                </c:pt>
                <c:pt idx="16">
                  <c:v>2.9956351945975497</c:v>
                </c:pt>
              </c:numCache>
            </c:numRef>
          </c:yVal>
          <c:smooth val="1"/>
        </c:ser>
        <c:ser>
          <c:idx val="3"/>
          <c:order val="3"/>
          <c:tx>
            <c:v>Test positive</c:v>
          </c:tx>
          <c:marker>
            <c:symbol val="circle"/>
            <c:size val="6"/>
          </c:marker>
          <c:dLbls>
            <c:delete val="1"/>
          </c:dLbls>
          <c:xVal>
            <c:numRef>
              <c:f>'Analysis 2'!$AF$13:$AF$15</c:f>
              <c:numCache>
                <c:formatCode>General</c:formatCode>
                <c:ptCount val="3"/>
                <c:pt idx="0">
                  <c:v>1</c:v>
                </c:pt>
                <c:pt idx="1">
                  <c:v>2</c:v>
                </c:pt>
                <c:pt idx="2">
                  <c:v>3</c:v>
                </c:pt>
              </c:numCache>
            </c:numRef>
          </c:xVal>
          <c:yVal>
            <c:numRef>
              <c:f>'Analysis 2'!$AH$13:$AH$15</c:f>
              <c:numCache>
                <c:formatCode>General</c:formatCode>
                <c:ptCount val="3"/>
                <c:pt idx="0">
                  <c:v>0</c:v>
                </c:pt>
                <c:pt idx="1">
                  <c:v>0</c:v>
                </c:pt>
                <c:pt idx="2">
                  <c:v>0</c:v>
                </c:pt>
              </c:numCache>
            </c:numRef>
          </c:yVal>
          <c:smooth val="1"/>
        </c:ser>
        <c:ser>
          <c:idx val="4"/>
          <c:order val="4"/>
          <c:tx>
            <c:v>Test negative</c:v>
          </c:tx>
          <c:marker>
            <c:symbol val="circle"/>
            <c:size val="6"/>
          </c:marker>
          <c:dLbls>
            <c:delete val="1"/>
          </c:dLbls>
          <c:xVal>
            <c:numRef>
              <c:f>'Analysis 2'!$AF$16:$AF$18</c:f>
              <c:numCache>
                <c:formatCode>General</c:formatCode>
                <c:ptCount val="3"/>
                <c:pt idx="0">
                  <c:v>1</c:v>
                </c:pt>
                <c:pt idx="1">
                  <c:v>2</c:v>
                </c:pt>
                <c:pt idx="2">
                  <c:v>3</c:v>
                </c:pt>
              </c:numCache>
            </c:numRef>
          </c:xVal>
          <c:yVal>
            <c:numRef>
              <c:f>'Analysis 2'!$AH$16:$AH$18</c:f>
              <c:numCache>
                <c:formatCode>General</c:formatCode>
                <c:ptCount val="3"/>
                <c:pt idx="0">
                  <c:v>0</c:v>
                </c:pt>
                <c:pt idx="1">
                  <c:v>0</c:v>
                </c:pt>
                <c:pt idx="2">
                  <c:v>0</c:v>
                </c:pt>
              </c:numCache>
            </c:numRef>
          </c:yVal>
          <c:smooth val="1"/>
        </c:ser>
        <c:dLbls>
          <c:showLegendKey val="0"/>
          <c:showVal val="1"/>
          <c:showCatName val="0"/>
          <c:showSerName val="0"/>
          <c:showPercent val="0"/>
          <c:showBubbleSize val="0"/>
        </c:dLbls>
        <c:axId val="192811776"/>
        <c:axId val="192813312"/>
      </c:scatterChart>
      <c:valAx>
        <c:axId val="192811776"/>
        <c:scaling>
          <c:orientation val="minMax"/>
        </c:scaling>
        <c:delete val="1"/>
        <c:axPos val="b"/>
        <c:numFmt formatCode="General" sourceLinked="1"/>
        <c:majorTickMark val="out"/>
        <c:minorTickMark val="none"/>
        <c:tickLblPos val="none"/>
        <c:crossAx val="192813312"/>
        <c:crosses val="autoZero"/>
        <c:crossBetween val="midCat"/>
      </c:valAx>
      <c:valAx>
        <c:axId val="192813312"/>
        <c:scaling>
          <c:orientation val="minMax"/>
          <c:max val="3.1"/>
          <c:min val="-2.1"/>
        </c:scaling>
        <c:delete val="1"/>
        <c:axPos val="l"/>
        <c:numFmt formatCode="General" sourceLinked="1"/>
        <c:majorTickMark val="out"/>
        <c:minorTickMark val="none"/>
        <c:tickLblPos val="none"/>
        <c:crossAx val="192811776"/>
        <c:crosses val="autoZero"/>
        <c:crossBetween val="midCat"/>
      </c:valAx>
      <c:spPr>
        <a:ln w="25400">
          <a:noFill/>
        </a:ln>
      </c:spPr>
    </c:plotArea>
    <c:legend>
      <c:legendPos val="r"/>
      <c:legendEntry>
        <c:idx val="0"/>
        <c:delete val="1"/>
      </c:legendEntry>
      <c:legendEntry>
        <c:idx val="1"/>
        <c:delete val="1"/>
      </c:legendEntry>
      <c:legendEntry>
        <c:idx val="2"/>
        <c:delete val="1"/>
      </c:legendEntry>
      <c:layout/>
      <c:overlay val="0"/>
    </c:legend>
    <c:plotVisOnly val="1"/>
    <c:dispBlanksAs val="gap"/>
    <c:showDLblsOverMax val="0"/>
  </c:chart>
  <c:spPr>
    <a:ln>
      <a:noFill/>
    </a:ln>
  </c:spPr>
  <c:printSettings>
    <c:headerFooter/>
    <c:pageMargins b="0.750000000000003" l="0.70000000000000095" r="0.70000000000000095" t="0.750000000000003" header="0.3" footer="0.3"/>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Likelihood ratio nomogram</a:t>
            </a:r>
          </a:p>
        </c:rich>
      </c:tx>
      <c:overlay val="1"/>
    </c:title>
    <c:autoTitleDeleted val="0"/>
    <c:plotArea>
      <c:layout>
        <c:manualLayout>
          <c:layoutTarget val="inner"/>
          <c:xMode val="edge"/>
          <c:yMode val="edge"/>
          <c:x val="5.0477638315012799E-2"/>
          <c:y val="5.8823725317581302E-2"/>
          <c:w val="0.74382708349575299"/>
          <c:h val="0.83108248589219202"/>
        </c:manualLayout>
      </c:layout>
      <c:scatterChart>
        <c:scatterStyle val="smoothMarker"/>
        <c:varyColors val="0"/>
        <c:ser>
          <c:idx val="1"/>
          <c:order val="0"/>
          <c:tx>
            <c:v>Pretest probability</c:v>
          </c:tx>
          <c:marker>
            <c:symbol val="dash"/>
            <c:size val="7"/>
          </c:marker>
          <c:dLbls>
            <c:dLbl>
              <c:idx val="0"/>
              <c:tx>
                <c:strRef>
                  <c:f>'Analysis 1'!$X$13</c:f>
                  <c:strCache>
                    <c:ptCount val="1"/>
                    <c:pt idx="0">
                      <c:v>99</c:v>
                    </c:pt>
                  </c:strCache>
                </c:strRef>
              </c:tx>
              <c:showLegendKey val="0"/>
              <c:showVal val="1"/>
              <c:showCatName val="0"/>
              <c:showSerName val="0"/>
              <c:showPercent val="0"/>
              <c:showBubbleSize val="0"/>
            </c:dLbl>
            <c:dLbl>
              <c:idx val="1"/>
              <c:tx>
                <c:strRef>
                  <c:f>'Analysis 1'!$X$14</c:f>
                  <c:strCache>
                    <c:ptCount val="1"/>
                    <c:pt idx="0">
                      <c:v>95</c:v>
                    </c:pt>
                  </c:strCache>
                </c:strRef>
              </c:tx>
              <c:showLegendKey val="0"/>
              <c:showVal val="1"/>
              <c:showCatName val="0"/>
              <c:showSerName val="0"/>
              <c:showPercent val="0"/>
              <c:showBubbleSize val="0"/>
            </c:dLbl>
            <c:dLbl>
              <c:idx val="2"/>
              <c:tx>
                <c:strRef>
                  <c:f>'Analysis 1'!$X$15</c:f>
                  <c:strCache>
                    <c:ptCount val="1"/>
                    <c:pt idx="0">
                      <c:v>90</c:v>
                    </c:pt>
                  </c:strCache>
                </c:strRef>
              </c:tx>
              <c:showLegendKey val="0"/>
              <c:showVal val="1"/>
              <c:showCatName val="0"/>
              <c:showSerName val="0"/>
              <c:showPercent val="0"/>
              <c:showBubbleSize val="0"/>
            </c:dLbl>
            <c:dLbl>
              <c:idx val="3"/>
              <c:tx>
                <c:strRef>
                  <c:f>'Analysis 1'!$X$16</c:f>
                  <c:strCache>
                    <c:ptCount val="1"/>
                    <c:pt idx="0">
                      <c:v>80</c:v>
                    </c:pt>
                  </c:strCache>
                </c:strRef>
              </c:tx>
              <c:showLegendKey val="0"/>
              <c:showVal val="1"/>
              <c:showCatName val="0"/>
              <c:showSerName val="0"/>
              <c:showPercent val="0"/>
              <c:showBubbleSize val="0"/>
            </c:dLbl>
            <c:dLbl>
              <c:idx val="4"/>
              <c:tx>
                <c:strRef>
                  <c:f>'Analysis 1'!$X$17</c:f>
                  <c:strCache>
                    <c:ptCount val="1"/>
                    <c:pt idx="0">
                      <c:v>70</c:v>
                    </c:pt>
                  </c:strCache>
                </c:strRef>
              </c:tx>
              <c:showLegendKey val="0"/>
              <c:showVal val="1"/>
              <c:showCatName val="0"/>
              <c:showSerName val="0"/>
              <c:showPercent val="0"/>
              <c:showBubbleSize val="0"/>
            </c:dLbl>
            <c:dLbl>
              <c:idx val="5"/>
              <c:tx>
                <c:strRef>
                  <c:f>'Analysis 1'!$X$18</c:f>
                  <c:strCache>
                    <c:ptCount val="1"/>
                    <c:pt idx="0">
                      <c:v>60</c:v>
                    </c:pt>
                  </c:strCache>
                </c:strRef>
              </c:tx>
              <c:showLegendKey val="0"/>
              <c:showVal val="1"/>
              <c:showCatName val="0"/>
              <c:showSerName val="0"/>
              <c:showPercent val="0"/>
              <c:showBubbleSize val="0"/>
            </c:dLbl>
            <c:dLbl>
              <c:idx val="6"/>
              <c:tx>
                <c:strRef>
                  <c:f>'Analysis 1'!$X$19</c:f>
                  <c:strCache>
                    <c:ptCount val="1"/>
                    <c:pt idx="0">
                      <c:v>50</c:v>
                    </c:pt>
                  </c:strCache>
                </c:strRef>
              </c:tx>
              <c:showLegendKey val="0"/>
              <c:showVal val="1"/>
              <c:showCatName val="0"/>
              <c:showSerName val="0"/>
              <c:showPercent val="0"/>
              <c:showBubbleSize val="0"/>
            </c:dLbl>
            <c:dLbl>
              <c:idx val="7"/>
              <c:tx>
                <c:strRef>
                  <c:f>'Analysis 1'!$X$20</c:f>
                  <c:strCache>
                    <c:ptCount val="1"/>
                    <c:pt idx="0">
                      <c:v>40</c:v>
                    </c:pt>
                  </c:strCache>
                </c:strRef>
              </c:tx>
              <c:showLegendKey val="0"/>
              <c:showVal val="1"/>
              <c:showCatName val="0"/>
              <c:showSerName val="0"/>
              <c:showPercent val="0"/>
              <c:showBubbleSize val="0"/>
            </c:dLbl>
            <c:dLbl>
              <c:idx val="8"/>
              <c:tx>
                <c:strRef>
                  <c:f>'Analysis 1'!$X$21</c:f>
                  <c:strCache>
                    <c:ptCount val="1"/>
                    <c:pt idx="0">
                      <c:v>30</c:v>
                    </c:pt>
                  </c:strCache>
                </c:strRef>
              </c:tx>
              <c:showLegendKey val="0"/>
              <c:showVal val="1"/>
              <c:showCatName val="0"/>
              <c:showSerName val="0"/>
              <c:showPercent val="0"/>
              <c:showBubbleSize val="0"/>
            </c:dLbl>
            <c:dLbl>
              <c:idx val="9"/>
              <c:tx>
                <c:strRef>
                  <c:f>'Analysis 1'!$X$22</c:f>
                  <c:strCache>
                    <c:ptCount val="1"/>
                    <c:pt idx="0">
                      <c:v>20</c:v>
                    </c:pt>
                  </c:strCache>
                </c:strRef>
              </c:tx>
              <c:showLegendKey val="0"/>
              <c:showVal val="1"/>
              <c:showCatName val="0"/>
              <c:showSerName val="0"/>
              <c:showPercent val="0"/>
              <c:showBubbleSize val="0"/>
            </c:dLbl>
            <c:dLbl>
              <c:idx val="10"/>
              <c:tx>
                <c:strRef>
                  <c:f>'Analysis 1'!$X$23</c:f>
                  <c:strCache>
                    <c:ptCount val="1"/>
                    <c:pt idx="0">
                      <c:v>10</c:v>
                    </c:pt>
                  </c:strCache>
                </c:strRef>
              </c:tx>
              <c:showLegendKey val="0"/>
              <c:showVal val="1"/>
              <c:showCatName val="0"/>
              <c:showSerName val="0"/>
              <c:showPercent val="0"/>
              <c:showBubbleSize val="0"/>
            </c:dLbl>
            <c:dLbl>
              <c:idx val="11"/>
              <c:tx>
                <c:strRef>
                  <c:f>'Analysis 1'!$X$24</c:f>
                  <c:strCache>
                    <c:ptCount val="1"/>
                    <c:pt idx="0">
                      <c:v>5</c:v>
                    </c:pt>
                  </c:strCache>
                </c:strRef>
              </c:tx>
              <c:showLegendKey val="0"/>
              <c:showVal val="1"/>
              <c:showCatName val="0"/>
              <c:showSerName val="0"/>
              <c:showPercent val="0"/>
              <c:showBubbleSize val="0"/>
            </c:dLbl>
            <c:dLbl>
              <c:idx val="12"/>
              <c:tx>
                <c:strRef>
                  <c:f>'Analysis 1'!$X$25</c:f>
                  <c:strCache>
                    <c:ptCount val="1"/>
                    <c:pt idx="0">
                      <c:v>2</c:v>
                    </c:pt>
                  </c:strCache>
                </c:strRef>
              </c:tx>
              <c:showLegendKey val="0"/>
              <c:showVal val="1"/>
              <c:showCatName val="0"/>
              <c:showSerName val="0"/>
              <c:showPercent val="0"/>
              <c:showBubbleSize val="0"/>
            </c:dLbl>
            <c:dLbl>
              <c:idx val="13"/>
              <c:tx>
                <c:strRef>
                  <c:f>'Analysis 1'!$X$26</c:f>
                  <c:strCache>
                    <c:ptCount val="1"/>
                    <c:pt idx="0">
                      <c:v>1</c:v>
                    </c:pt>
                  </c:strCache>
                </c:strRef>
              </c:tx>
              <c:showLegendKey val="0"/>
              <c:showVal val="1"/>
              <c:showCatName val="0"/>
              <c:showSerName val="0"/>
              <c:showPercent val="0"/>
              <c:showBubbleSize val="0"/>
            </c:dLbl>
            <c:dLbl>
              <c:idx val="14"/>
              <c:tx>
                <c:strRef>
                  <c:f>'Analysis 1'!$X$27</c:f>
                  <c:strCache>
                    <c:ptCount val="1"/>
                    <c:pt idx="0">
                      <c:v>0.5</c:v>
                    </c:pt>
                  </c:strCache>
                </c:strRef>
              </c:tx>
              <c:showLegendKey val="0"/>
              <c:showVal val="1"/>
              <c:showCatName val="0"/>
              <c:showSerName val="0"/>
              <c:showPercent val="0"/>
              <c:showBubbleSize val="0"/>
            </c:dLbl>
            <c:dLbl>
              <c:idx val="15"/>
              <c:tx>
                <c:strRef>
                  <c:f>'Analysis 1'!$X$28</c:f>
                  <c:strCache>
                    <c:ptCount val="1"/>
                    <c:pt idx="0">
                      <c:v>0.2</c:v>
                    </c:pt>
                  </c:strCache>
                </c:strRef>
              </c:tx>
              <c:showLegendKey val="0"/>
              <c:showVal val="1"/>
              <c:showCatName val="0"/>
              <c:showSerName val="0"/>
              <c:showPercent val="0"/>
              <c:showBubbleSize val="0"/>
            </c:dLbl>
            <c:dLbl>
              <c:idx val="16"/>
              <c:tx>
                <c:strRef>
                  <c:f>'Analysis 1'!$X$29</c:f>
                  <c:strCache>
                    <c:ptCount val="1"/>
                    <c:pt idx="0">
                      <c:v>0.1</c:v>
                    </c:pt>
                  </c:strCache>
                </c:strRef>
              </c:tx>
              <c:showLegendKey val="0"/>
              <c:showVal val="1"/>
              <c:showCatName val="0"/>
              <c:showSerName val="0"/>
              <c:showPercent val="0"/>
              <c:showBubbleSize val="0"/>
            </c:dLbl>
            <c:showLegendKey val="0"/>
            <c:showVal val="1"/>
            <c:showCatName val="0"/>
            <c:showSerName val="0"/>
            <c:showPercent val="0"/>
            <c:showBubbleSize val="0"/>
            <c:showLeaderLines val="0"/>
          </c:dLbls>
          <c:xVal>
            <c:numRef>
              <c:f>'Analysis 3'!$W$13:$W$29</c:f>
              <c:numCache>
                <c:formatCode>General</c:formatCode>
                <c:ptCount val="17"/>
                <c:pt idx="0">
                  <c:v>1</c:v>
                </c:pt>
                <c:pt idx="1">
                  <c:v>1</c:v>
                </c:pt>
                <c:pt idx="2">
                  <c:v>1</c:v>
                </c:pt>
                <c:pt idx="3">
                  <c:v>1</c:v>
                </c:pt>
                <c:pt idx="4">
                  <c:v>1</c:v>
                </c:pt>
                <c:pt idx="5">
                  <c:v>1</c:v>
                </c:pt>
                <c:pt idx="6">
                  <c:v>1</c:v>
                </c:pt>
                <c:pt idx="7">
                  <c:v>1</c:v>
                </c:pt>
                <c:pt idx="8">
                  <c:v>1</c:v>
                </c:pt>
                <c:pt idx="9">
                  <c:v>1</c:v>
                </c:pt>
                <c:pt idx="10">
                  <c:v>1</c:v>
                </c:pt>
                <c:pt idx="11">
                  <c:v>1</c:v>
                </c:pt>
                <c:pt idx="12">
                  <c:v>1</c:v>
                </c:pt>
                <c:pt idx="13">
                  <c:v>1</c:v>
                </c:pt>
                <c:pt idx="14">
                  <c:v>1</c:v>
                </c:pt>
                <c:pt idx="15">
                  <c:v>1</c:v>
                </c:pt>
                <c:pt idx="16">
                  <c:v>1</c:v>
                </c:pt>
              </c:numCache>
            </c:numRef>
          </c:xVal>
          <c:yVal>
            <c:numRef>
              <c:f>'Analysis 3'!$Y$13:$Y$29</c:f>
              <c:numCache>
                <c:formatCode>General</c:formatCode>
                <c:ptCount val="17"/>
                <c:pt idx="0">
                  <c:v>-1.9956351945975495</c:v>
                </c:pt>
                <c:pt idx="1">
                  <c:v>-1.2787536009528286</c:v>
                </c:pt>
                <c:pt idx="2">
                  <c:v>-0.95424250943932498</c:v>
                </c:pt>
                <c:pt idx="3">
                  <c:v>-0.60205999132796251</c:v>
                </c:pt>
                <c:pt idx="4">
                  <c:v>-0.36797678529459432</c:v>
                </c:pt>
                <c:pt idx="5">
                  <c:v>-0.17609125905568118</c:v>
                </c:pt>
                <c:pt idx="6">
                  <c:v>0</c:v>
                </c:pt>
                <c:pt idx="7">
                  <c:v>0.17609125905568118</c:v>
                </c:pt>
                <c:pt idx="8">
                  <c:v>0.36797678529459438</c:v>
                </c:pt>
                <c:pt idx="9">
                  <c:v>0.6020599913279624</c:v>
                </c:pt>
                <c:pt idx="10">
                  <c:v>0.95424250943932487</c:v>
                </c:pt>
                <c:pt idx="11">
                  <c:v>1.2787536009528289</c:v>
                </c:pt>
                <c:pt idx="12">
                  <c:v>1.6901960800285136</c:v>
                </c:pt>
                <c:pt idx="13">
                  <c:v>1.9956351945975499</c:v>
                </c:pt>
                <c:pt idx="14">
                  <c:v>2.2988530764097068</c:v>
                </c:pt>
                <c:pt idx="15">
                  <c:v>2.6981005456233897</c:v>
                </c:pt>
                <c:pt idx="16">
                  <c:v>2.9995654882259823</c:v>
                </c:pt>
              </c:numCache>
            </c:numRef>
          </c:yVal>
          <c:smooth val="1"/>
        </c:ser>
        <c:ser>
          <c:idx val="2"/>
          <c:order val="1"/>
          <c:tx>
            <c:v>Likelihood ratio</c:v>
          </c:tx>
          <c:marker>
            <c:symbol val="dash"/>
            <c:size val="7"/>
          </c:marker>
          <c:dLbls>
            <c:dLbl>
              <c:idx val="0"/>
              <c:tx>
                <c:strRef>
                  <c:f>'Analysis 1'!$AA$13</c:f>
                  <c:strCache>
                    <c:ptCount val="1"/>
                    <c:pt idx="0">
                      <c:v>0.001</c:v>
                    </c:pt>
                  </c:strCache>
                </c:strRef>
              </c:tx>
              <c:showLegendKey val="0"/>
              <c:showVal val="1"/>
              <c:showCatName val="0"/>
              <c:showSerName val="0"/>
              <c:showPercent val="0"/>
              <c:showBubbleSize val="0"/>
            </c:dLbl>
            <c:dLbl>
              <c:idx val="1"/>
              <c:tx>
                <c:strRef>
                  <c:f>'Analysis 1'!$AA$14</c:f>
                  <c:strCache>
                    <c:ptCount val="1"/>
                    <c:pt idx="0">
                      <c:v>0.002</c:v>
                    </c:pt>
                  </c:strCache>
                </c:strRef>
              </c:tx>
              <c:showLegendKey val="0"/>
              <c:showVal val="1"/>
              <c:showCatName val="0"/>
              <c:showSerName val="0"/>
              <c:showPercent val="0"/>
              <c:showBubbleSize val="0"/>
            </c:dLbl>
            <c:dLbl>
              <c:idx val="2"/>
              <c:tx>
                <c:strRef>
                  <c:f>'Analysis 1'!$AA$15</c:f>
                  <c:strCache>
                    <c:ptCount val="1"/>
                    <c:pt idx="0">
                      <c:v>0.005</c:v>
                    </c:pt>
                  </c:strCache>
                </c:strRef>
              </c:tx>
              <c:showLegendKey val="0"/>
              <c:showVal val="1"/>
              <c:showCatName val="0"/>
              <c:showSerName val="0"/>
              <c:showPercent val="0"/>
              <c:showBubbleSize val="0"/>
            </c:dLbl>
            <c:dLbl>
              <c:idx val="3"/>
              <c:tx>
                <c:strRef>
                  <c:f>'Analysis 1'!$AA$16</c:f>
                  <c:strCache>
                    <c:ptCount val="1"/>
                    <c:pt idx="0">
                      <c:v>0.01</c:v>
                    </c:pt>
                  </c:strCache>
                </c:strRef>
              </c:tx>
              <c:showLegendKey val="0"/>
              <c:showVal val="1"/>
              <c:showCatName val="0"/>
              <c:showSerName val="0"/>
              <c:showPercent val="0"/>
              <c:showBubbleSize val="0"/>
            </c:dLbl>
            <c:dLbl>
              <c:idx val="4"/>
              <c:tx>
                <c:strRef>
                  <c:f>'Analysis 1'!$AA$17</c:f>
                  <c:strCache>
                    <c:ptCount val="1"/>
                    <c:pt idx="0">
                      <c:v>0.02</c:v>
                    </c:pt>
                  </c:strCache>
                </c:strRef>
              </c:tx>
              <c:showLegendKey val="0"/>
              <c:showVal val="1"/>
              <c:showCatName val="0"/>
              <c:showSerName val="0"/>
              <c:showPercent val="0"/>
              <c:showBubbleSize val="0"/>
            </c:dLbl>
            <c:dLbl>
              <c:idx val="5"/>
              <c:tx>
                <c:strRef>
                  <c:f>'Analysis 1'!$AA$18</c:f>
                  <c:strCache>
                    <c:ptCount val="1"/>
                    <c:pt idx="0">
                      <c:v>0.05</c:v>
                    </c:pt>
                  </c:strCache>
                </c:strRef>
              </c:tx>
              <c:showLegendKey val="0"/>
              <c:showVal val="1"/>
              <c:showCatName val="0"/>
              <c:showSerName val="0"/>
              <c:showPercent val="0"/>
              <c:showBubbleSize val="0"/>
            </c:dLbl>
            <c:dLbl>
              <c:idx val="6"/>
              <c:tx>
                <c:strRef>
                  <c:f>'Analysis 1'!$AA$19</c:f>
                  <c:strCache>
                    <c:ptCount val="1"/>
                    <c:pt idx="0">
                      <c:v>0.1</c:v>
                    </c:pt>
                  </c:strCache>
                </c:strRef>
              </c:tx>
              <c:showLegendKey val="0"/>
              <c:showVal val="1"/>
              <c:showCatName val="0"/>
              <c:showSerName val="0"/>
              <c:showPercent val="0"/>
              <c:showBubbleSize val="0"/>
            </c:dLbl>
            <c:dLbl>
              <c:idx val="7"/>
              <c:tx>
                <c:strRef>
                  <c:f>'Analysis 1'!$AA$20</c:f>
                  <c:strCache>
                    <c:ptCount val="1"/>
                    <c:pt idx="0">
                      <c:v>0.2</c:v>
                    </c:pt>
                  </c:strCache>
                </c:strRef>
              </c:tx>
              <c:showLegendKey val="0"/>
              <c:showVal val="1"/>
              <c:showCatName val="0"/>
              <c:showSerName val="0"/>
              <c:showPercent val="0"/>
              <c:showBubbleSize val="0"/>
            </c:dLbl>
            <c:dLbl>
              <c:idx val="8"/>
              <c:tx>
                <c:strRef>
                  <c:f>'Analysis 1'!$AA$21</c:f>
                  <c:strCache>
                    <c:ptCount val="1"/>
                    <c:pt idx="0">
                      <c:v>0.5</c:v>
                    </c:pt>
                  </c:strCache>
                </c:strRef>
              </c:tx>
              <c:showLegendKey val="0"/>
              <c:showVal val="1"/>
              <c:showCatName val="0"/>
              <c:showSerName val="0"/>
              <c:showPercent val="0"/>
              <c:showBubbleSize val="0"/>
            </c:dLbl>
            <c:dLbl>
              <c:idx val="9"/>
              <c:tx>
                <c:strRef>
                  <c:f>'Analysis 1'!$AA$22</c:f>
                  <c:strCache>
                    <c:ptCount val="1"/>
                    <c:pt idx="0">
                      <c:v>1</c:v>
                    </c:pt>
                  </c:strCache>
                </c:strRef>
              </c:tx>
              <c:showLegendKey val="0"/>
              <c:showVal val="1"/>
              <c:showCatName val="0"/>
              <c:showSerName val="0"/>
              <c:showPercent val="0"/>
              <c:showBubbleSize val="0"/>
            </c:dLbl>
            <c:dLbl>
              <c:idx val="10"/>
              <c:tx>
                <c:strRef>
                  <c:f>'Analysis 1'!$AA$23</c:f>
                  <c:strCache>
                    <c:ptCount val="1"/>
                    <c:pt idx="0">
                      <c:v>2</c:v>
                    </c:pt>
                  </c:strCache>
                </c:strRef>
              </c:tx>
              <c:showLegendKey val="0"/>
              <c:showVal val="1"/>
              <c:showCatName val="0"/>
              <c:showSerName val="0"/>
              <c:showPercent val="0"/>
              <c:showBubbleSize val="0"/>
            </c:dLbl>
            <c:dLbl>
              <c:idx val="11"/>
              <c:tx>
                <c:strRef>
                  <c:f>'Analysis 1'!$AA$24</c:f>
                  <c:strCache>
                    <c:ptCount val="1"/>
                    <c:pt idx="0">
                      <c:v>5</c:v>
                    </c:pt>
                  </c:strCache>
                </c:strRef>
              </c:tx>
              <c:showLegendKey val="0"/>
              <c:showVal val="1"/>
              <c:showCatName val="0"/>
              <c:showSerName val="0"/>
              <c:showPercent val="0"/>
              <c:showBubbleSize val="0"/>
            </c:dLbl>
            <c:dLbl>
              <c:idx val="12"/>
              <c:tx>
                <c:strRef>
                  <c:f>'Analysis 1'!$AA$25</c:f>
                  <c:strCache>
                    <c:ptCount val="1"/>
                    <c:pt idx="0">
                      <c:v>10</c:v>
                    </c:pt>
                  </c:strCache>
                </c:strRef>
              </c:tx>
              <c:showLegendKey val="0"/>
              <c:showVal val="1"/>
              <c:showCatName val="0"/>
              <c:showSerName val="0"/>
              <c:showPercent val="0"/>
              <c:showBubbleSize val="0"/>
            </c:dLbl>
            <c:dLbl>
              <c:idx val="13"/>
              <c:tx>
                <c:strRef>
                  <c:f>'Analysis 1'!$AA$26</c:f>
                  <c:strCache>
                    <c:ptCount val="1"/>
                    <c:pt idx="0">
                      <c:v>20</c:v>
                    </c:pt>
                  </c:strCache>
                </c:strRef>
              </c:tx>
              <c:showLegendKey val="0"/>
              <c:showVal val="1"/>
              <c:showCatName val="0"/>
              <c:showSerName val="0"/>
              <c:showPercent val="0"/>
              <c:showBubbleSize val="0"/>
            </c:dLbl>
            <c:dLbl>
              <c:idx val="14"/>
              <c:tx>
                <c:strRef>
                  <c:f>'Analysis 1'!$AA$27</c:f>
                  <c:strCache>
                    <c:ptCount val="1"/>
                    <c:pt idx="0">
                      <c:v>50</c:v>
                    </c:pt>
                  </c:strCache>
                </c:strRef>
              </c:tx>
              <c:showLegendKey val="0"/>
              <c:showVal val="1"/>
              <c:showCatName val="0"/>
              <c:showSerName val="0"/>
              <c:showPercent val="0"/>
              <c:showBubbleSize val="0"/>
            </c:dLbl>
            <c:dLbl>
              <c:idx val="15"/>
              <c:tx>
                <c:strRef>
                  <c:f>'Analysis 1'!$AA$28</c:f>
                  <c:strCache>
                    <c:ptCount val="1"/>
                    <c:pt idx="0">
                      <c:v>100</c:v>
                    </c:pt>
                  </c:strCache>
                </c:strRef>
              </c:tx>
              <c:showLegendKey val="0"/>
              <c:showVal val="1"/>
              <c:showCatName val="0"/>
              <c:showSerName val="0"/>
              <c:showPercent val="0"/>
              <c:showBubbleSize val="0"/>
            </c:dLbl>
            <c:dLbl>
              <c:idx val="16"/>
              <c:tx>
                <c:strRef>
                  <c:f>'Analysis 1'!$AA$29</c:f>
                  <c:strCache>
                    <c:ptCount val="1"/>
                    <c:pt idx="0">
                      <c:v>200</c:v>
                    </c:pt>
                  </c:strCache>
                </c:strRef>
              </c:tx>
              <c:showLegendKey val="0"/>
              <c:showVal val="1"/>
              <c:showCatName val="0"/>
              <c:showSerName val="0"/>
              <c:showPercent val="0"/>
              <c:showBubbleSize val="0"/>
            </c:dLbl>
            <c:dLbl>
              <c:idx val="17"/>
              <c:tx>
                <c:strRef>
                  <c:f>'Analysis 1'!$AA$30</c:f>
                  <c:strCache>
                    <c:ptCount val="1"/>
                    <c:pt idx="0">
                      <c:v>500</c:v>
                    </c:pt>
                  </c:strCache>
                </c:strRef>
              </c:tx>
              <c:showLegendKey val="0"/>
              <c:showVal val="1"/>
              <c:showCatName val="0"/>
              <c:showSerName val="0"/>
              <c:showPercent val="0"/>
              <c:showBubbleSize val="0"/>
            </c:dLbl>
            <c:dLbl>
              <c:idx val="18"/>
              <c:tx>
                <c:strRef>
                  <c:f>'Analysis 1'!$AA$31</c:f>
                  <c:strCache>
                    <c:ptCount val="1"/>
                    <c:pt idx="0">
                      <c:v>1000</c:v>
                    </c:pt>
                  </c:strCache>
                </c:strRef>
              </c:tx>
              <c:showLegendKey val="0"/>
              <c:showVal val="1"/>
              <c:showCatName val="0"/>
              <c:showSerName val="0"/>
              <c:showPercent val="0"/>
              <c:showBubbleSize val="0"/>
            </c:dLbl>
            <c:dLbl>
              <c:idx val="19"/>
              <c:delete val="1"/>
            </c:dLbl>
            <c:dLbl>
              <c:idx val="20"/>
              <c:delete val="1"/>
            </c:dLbl>
            <c:showLegendKey val="0"/>
            <c:showVal val="1"/>
            <c:showCatName val="0"/>
            <c:showSerName val="0"/>
            <c:showPercent val="0"/>
            <c:showBubbleSize val="0"/>
            <c:showLeaderLines val="0"/>
          </c:dLbls>
          <c:xVal>
            <c:numRef>
              <c:f>'Analysis 3'!$Z$13:$Z$33</c:f>
              <c:numCache>
                <c:formatCode>General</c:formatCode>
                <c:ptCount val="21"/>
                <c:pt idx="0">
                  <c:v>2</c:v>
                </c:pt>
                <c:pt idx="1">
                  <c:v>2</c:v>
                </c:pt>
                <c:pt idx="2">
                  <c:v>2</c:v>
                </c:pt>
                <c:pt idx="3">
                  <c:v>2</c:v>
                </c:pt>
                <c:pt idx="4">
                  <c:v>2</c:v>
                </c:pt>
                <c:pt idx="5">
                  <c:v>2</c:v>
                </c:pt>
                <c:pt idx="6">
                  <c:v>2</c:v>
                </c:pt>
                <c:pt idx="7">
                  <c:v>2</c:v>
                </c:pt>
                <c:pt idx="8">
                  <c:v>2</c:v>
                </c:pt>
                <c:pt idx="9">
                  <c:v>2</c:v>
                </c:pt>
                <c:pt idx="10">
                  <c:v>2</c:v>
                </c:pt>
                <c:pt idx="11">
                  <c:v>2</c:v>
                </c:pt>
                <c:pt idx="12">
                  <c:v>2</c:v>
                </c:pt>
                <c:pt idx="13">
                  <c:v>2</c:v>
                </c:pt>
                <c:pt idx="14">
                  <c:v>2</c:v>
                </c:pt>
                <c:pt idx="15">
                  <c:v>2</c:v>
                </c:pt>
                <c:pt idx="16">
                  <c:v>2</c:v>
                </c:pt>
                <c:pt idx="17">
                  <c:v>2</c:v>
                </c:pt>
                <c:pt idx="18">
                  <c:v>2</c:v>
                </c:pt>
                <c:pt idx="19">
                  <c:v>2</c:v>
                </c:pt>
                <c:pt idx="20">
                  <c:v>2</c:v>
                </c:pt>
              </c:numCache>
            </c:numRef>
          </c:xVal>
          <c:yVal>
            <c:numRef>
              <c:f>'Analysis 3'!$AB$13:$AB$33</c:f>
              <c:numCache>
                <c:formatCode>General</c:formatCode>
                <c:ptCount val="21"/>
                <c:pt idx="0">
                  <c:v>-1</c:v>
                </c:pt>
                <c:pt idx="1">
                  <c:v>-0.84948500216800937</c:v>
                </c:pt>
                <c:pt idx="2">
                  <c:v>-0.65051499783199063</c:v>
                </c:pt>
                <c:pt idx="3">
                  <c:v>-0.5</c:v>
                </c:pt>
                <c:pt idx="4">
                  <c:v>-0.34948500216800937</c:v>
                </c:pt>
                <c:pt idx="5">
                  <c:v>-0.15051499783199063</c:v>
                </c:pt>
                <c:pt idx="6">
                  <c:v>0</c:v>
                </c:pt>
                <c:pt idx="7">
                  <c:v>0.15051499783199063</c:v>
                </c:pt>
                <c:pt idx="8">
                  <c:v>0.34948500216800937</c:v>
                </c:pt>
                <c:pt idx="9">
                  <c:v>0.5</c:v>
                </c:pt>
                <c:pt idx="10">
                  <c:v>0.65051499783199063</c:v>
                </c:pt>
                <c:pt idx="11">
                  <c:v>0.84948500216800937</c:v>
                </c:pt>
                <c:pt idx="12">
                  <c:v>1</c:v>
                </c:pt>
                <c:pt idx="13">
                  <c:v>1.1505149978319906</c:v>
                </c:pt>
                <c:pt idx="14">
                  <c:v>1.3494850021680094</c:v>
                </c:pt>
                <c:pt idx="15">
                  <c:v>1.5</c:v>
                </c:pt>
                <c:pt idx="16">
                  <c:v>1.6505149978319906</c:v>
                </c:pt>
                <c:pt idx="17">
                  <c:v>1.8494850021680094</c:v>
                </c:pt>
                <c:pt idx="18">
                  <c:v>2</c:v>
                </c:pt>
                <c:pt idx="19">
                  <c:v>-2</c:v>
                </c:pt>
                <c:pt idx="20">
                  <c:v>3</c:v>
                </c:pt>
              </c:numCache>
            </c:numRef>
          </c:yVal>
          <c:smooth val="1"/>
        </c:ser>
        <c:ser>
          <c:idx val="0"/>
          <c:order val="2"/>
          <c:tx>
            <c:v>Posttest probability</c:v>
          </c:tx>
          <c:marker>
            <c:symbol val="dash"/>
            <c:size val="7"/>
          </c:marker>
          <c:dLbls>
            <c:dLbl>
              <c:idx val="0"/>
              <c:tx>
                <c:strRef>
                  <c:f>'Analysis 1'!$AD$13</c:f>
                  <c:strCache>
                    <c:ptCount val="1"/>
                    <c:pt idx="0">
                      <c:v>0.1</c:v>
                    </c:pt>
                  </c:strCache>
                </c:strRef>
              </c:tx>
              <c:showLegendKey val="0"/>
              <c:showVal val="1"/>
              <c:showCatName val="0"/>
              <c:showSerName val="0"/>
              <c:showPercent val="0"/>
              <c:showBubbleSize val="0"/>
            </c:dLbl>
            <c:dLbl>
              <c:idx val="1"/>
              <c:tx>
                <c:strRef>
                  <c:f>'Analysis 1'!$AD$14</c:f>
                  <c:strCache>
                    <c:ptCount val="1"/>
                    <c:pt idx="0">
                      <c:v>0.2</c:v>
                    </c:pt>
                  </c:strCache>
                </c:strRef>
              </c:tx>
              <c:showLegendKey val="0"/>
              <c:showVal val="1"/>
              <c:showCatName val="0"/>
              <c:showSerName val="0"/>
              <c:showPercent val="0"/>
              <c:showBubbleSize val="0"/>
            </c:dLbl>
            <c:dLbl>
              <c:idx val="2"/>
              <c:tx>
                <c:strRef>
                  <c:f>'Analysis 1'!$AD$15</c:f>
                  <c:strCache>
                    <c:ptCount val="1"/>
                    <c:pt idx="0">
                      <c:v>0.5</c:v>
                    </c:pt>
                  </c:strCache>
                </c:strRef>
              </c:tx>
              <c:showLegendKey val="0"/>
              <c:showVal val="1"/>
              <c:showCatName val="0"/>
              <c:showSerName val="0"/>
              <c:showPercent val="0"/>
              <c:showBubbleSize val="0"/>
            </c:dLbl>
            <c:dLbl>
              <c:idx val="3"/>
              <c:tx>
                <c:strRef>
                  <c:f>'Analysis 1'!$AD$16</c:f>
                  <c:strCache>
                    <c:ptCount val="1"/>
                    <c:pt idx="0">
                      <c:v>1</c:v>
                    </c:pt>
                  </c:strCache>
                </c:strRef>
              </c:tx>
              <c:showLegendKey val="0"/>
              <c:showVal val="1"/>
              <c:showCatName val="0"/>
              <c:showSerName val="0"/>
              <c:showPercent val="0"/>
              <c:showBubbleSize val="0"/>
            </c:dLbl>
            <c:dLbl>
              <c:idx val="4"/>
              <c:tx>
                <c:strRef>
                  <c:f>'Analysis 1'!$AD$17</c:f>
                  <c:strCache>
                    <c:ptCount val="1"/>
                    <c:pt idx="0">
                      <c:v>2</c:v>
                    </c:pt>
                  </c:strCache>
                </c:strRef>
              </c:tx>
              <c:showLegendKey val="0"/>
              <c:showVal val="1"/>
              <c:showCatName val="0"/>
              <c:showSerName val="0"/>
              <c:showPercent val="0"/>
              <c:showBubbleSize val="0"/>
            </c:dLbl>
            <c:dLbl>
              <c:idx val="5"/>
              <c:tx>
                <c:strRef>
                  <c:f>'Analysis 1'!$AD$18</c:f>
                  <c:strCache>
                    <c:ptCount val="1"/>
                    <c:pt idx="0">
                      <c:v>5</c:v>
                    </c:pt>
                  </c:strCache>
                </c:strRef>
              </c:tx>
              <c:showLegendKey val="0"/>
              <c:showVal val="1"/>
              <c:showCatName val="0"/>
              <c:showSerName val="0"/>
              <c:showPercent val="0"/>
              <c:showBubbleSize val="0"/>
            </c:dLbl>
            <c:dLbl>
              <c:idx val="6"/>
              <c:tx>
                <c:strRef>
                  <c:f>'Analysis 1'!$AD$19</c:f>
                  <c:strCache>
                    <c:ptCount val="1"/>
                    <c:pt idx="0">
                      <c:v>10</c:v>
                    </c:pt>
                  </c:strCache>
                </c:strRef>
              </c:tx>
              <c:showLegendKey val="0"/>
              <c:showVal val="1"/>
              <c:showCatName val="0"/>
              <c:showSerName val="0"/>
              <c:showPercent val="0"/>
              <c:showBubbleSize val="0"/>
            </c:dLbl>
            <c:dLbl>
              <c:idx val="7"/>
              <c:tx>
                <c:strRef>
                  <c:f>'Analysis 1'!$AD$20</c:f>
                  <c:strCache>
                    <c:ptCount val="1"/>
                    <c:pt idx="0">
                      <c:v>20</c:v>
                    </c:pt>
                  </c:strCache>
                </c:strRef>
              </c:tx>
              <c:showLegendKey val="0"/>
              <c:showVal val="1"/>
              <c:showCatName val="0"/>
              <c:showSerName val="0"/>
              <c:showPercent val="0"/>
              <c:showBubbleSize val="0"/>
            </c:dLbl>
            <c:dLbl>
              <c:idx val="8"/>
              <c:tx>
                <c:strRef>
                  <c:f>'Analysis 1'!$AD$21</c:f>
                  <c:strCache>
                    <c:ptCount val="1"/>
                    <c:pt idx="0">
                      <c:v>30</c:v>
                    </c:pt>
                  </c:strCache>
                </c:strRef>
              </c:tx>
              <c:showLegendKey val="0"/>
              <c:showVal val="1"/>
              <c:showCatName val="0"/>
              <c:showSerName val="0"/>
              <c:showPercent val="0"/>
              <c:showBubbleSize val="0"/>
            </c:dLbl>
            <c:dLbl>
              <c:idx val="9"/>
              <c:tx>
                <c:strRef>
                  <c:f>'Analysis 1'!$AD$22</c:f>
                  <c:strCache>
                    <c:ptCount val="1"/>
                    <c:pt idx="0">
                      <c:v>40</c:v>
                    </c:pt>
                  </c:strCache>
                </c:strRef>
              </c:tx>
              <c:showLegendKey val="0"/>
              <c:showVal val="1"/>
              <c:showCatName val="0"/>
              <c:showSerName val="0"/>
              <c:showPercent val="0"/>
              <c:showBubbleSize val="0"/>
            </c:dLbl>
            <c:dLbl>
              <c:idx val="10"/>
              <c:tx>
                <c:strRef>
                  <c:f>'Analysis 1'!$AD$23</c:f>
                  <c:strCache>
                    <c:ptCount val="1"/>
                    <c:pt idx="0">
                      <c:v>50</c:v>
                    </c:pt>
                  </c:strCache>
                </c:strRef>
              </c:tx>
              <c:showLegendKey val="0"/>
              <c:showVal val="1"/>
              <c:showCatName val="0"/>
              <c:showSerName val="0"/>
              <c:showPercent val="0"/>
              <c:showBubbleSize val="0"/>
            </c:dLbl>
            <c:dLbl>
              <c:idx val="11"/>
              <c:tx>
                <c:strRef>
                  <c:f>'Analysis 1'!$AD$24</c:f>
                  <c:strCache>
                    <c:ptCount val="1"/>
                    <c:pt idx="0">
                      <c:v>60</c:v>
                    </c:pt>
                  </c:strCache>
                </c:strRef>
              </c:tx>
              <c:showLegendKey val="0"/>
              <c:showVal val="1"/>
              <c:showCatName val="0"/>
              <c:showSerName val="0"/>
              <c:showPercent val="0"/>
              <c:showBubbleSize val="0"/>
            </c:dLbl>
            <c:dLbl>
              <c:idx val="12"/>
              <c:tx>
                <c:strRef>
                  <c:f>'Analysis 1'!$AD$25</c:f>
                  <c:strCache>
                    <c:ptCount val="1"/>
                    <c:pt idx="0">
                      <c:v>70</c:v>
                    </c:pt>
                  </c:strCache>
                </c:strRef>
              </c:tx>
              <c:showLegendKey val="0"/>
              <c:showVal val="1"/>
              <c:showCatName val="0"/>
              <c:showSerName val="0"/>
              <c:showPercent val="0"/>
              <c:showBubbleSize val="0"/>
            </c:dLbl>
            <c:dLbl>
              <c:idx val="13"/>
              <c:tx>
                <c:strRef>
                  <c:f>'Analysis 1'!$AD$26</c:f>
                  <c:strCache>
                    <c:ptCount val="1"/>
                    <c:pt idx="0">
                      <c:v>80</c:v>
                    </c:pt>
                  </c:strCache>
                </c:strRef>
              </c:tx>
              <c:showLegendKey val="0"/>
              <c:showVal val="1"/>
              <c:showCatName val="0"/>
              <c:showSerName val="0"/>
              <c:showPercent val="0"/>
              <c:showBubbleSize val="0"/>
            </c:dLbl>
            <c:dLbl>
              <c:idx val="14"/>
              <c:tx>
                <c:strRef>
                  <c:f>'Analysis 1'!$AD$27</c:f>
                  <c:strCache>
                    <c:ptCount val="1"/>
                    <c:pt idx="0">
                      <c:v>90</c:v>
                    </c:pt>
                  </c:strCache>
                </c:strRef>
              </c:tx>
              <c:showLegendKey val="0"/>
              <c:showVal val="1"/>
              <c:showCatName val="0"/>
              <c:showSerName val="0"/>
              <c:showPercent val="0"/>
              <c:showBubbleSize val="0"/>
            </c:dLbl>
            <c:dLbl>
              <c:idx val="15"/>
              <c:tx>
                <c:strRef>
                  <c:f>'Analysis 1'!$AD$28</c:f>
                  <c:strCache>
                    <c:ptCount val="1"/>
                    <c:pt idx="0">
                      <c:v>95</c:v>
                    </c:pt>
                  </c:strCache>
                </c:strRef>
              </c:tx>
              <c:showLegendKey val="0"/>
              <c:showVal val="1"/>
              <c:showCatName val="0"/>
              <c:showSerName val="0"/>
              <c:showPercent val="0"/>
              <c:showBubbleSize val="0"/>
            </c:dLbl>
            <c:dLbl>
              <c:idx val="16"/>
              <c:tx>
                <c:strRef>
                  <c:f>'Analysis 1'!$AD$29</c:f>
                  <c:strCache>
                    <c:ptCount val="1"/>
                    <c:pt idx="0">
                      <c:v>99</c:v>
                    </c:pt>
                  </c:strCache>
                </c:strRef>
              </c:tx>
              <c:showLegendKey val="0"/>
              <c:showVal val="1"/>
              <c:showCatName val="0"/>
              <c:showSerName val="0"/>
              <c:showPercent val="0"/>
              <c:showBubbleSize val="0"/>
            </c:dLbl>
            <c:showLegendKey val="0"/>
            <c:showVal val="1"/>
            <c:showCatName val="0"/>
            <c:showSerName val="0"/>
            <c:showPercent val="0"/>
            <c:showBubbleSize val="0"/>
            <c:showLeaderLines val="0"/>
          </c:dLbls>
          <c:xVal>
            <c:numRef>
              <c:f>'Analysis 3'!$AC$13:$AC$29</c:f>
              <c:numCache>
                <c:formatCode>General</c:formatCode>
                <c:ptCount val="17"/>
                <c:pt idx="0">
                  <c:v>3</c:v>
                </c:pt>
                <c:pt idx="1">
                  <c:v>3</c:v>
                </c:pt>
                <c:pt idx="2">
                  <c:v>3</c:v>
                </c:pt>
                <c:pt idx="3">
                  <c:v>3</c:v>
                </c:pt>
                <c:pt idx="4">
                  <c:v>3</c:v>
                </c:pt>
                <c:pt idx="5">
                  <c:v>3</c:v>
                </c:pt>
                <c:pt idx="6">
                  <c:v>3</c:v>
                </c:pt>
                <c:pt idx="7">
                  <c:v>3</c:v>
                </c:pt>
                <c:pt idx="8">
                  <c:v>3</c:v>
                </c:pt>
                <c:pt idx="9">
                  <c:v>3</c:v>
                </c:pt>
                <c:pt idx="10">
                  <c:v>3</c:v>
                </c:pt>
                <c:pt idx="11">
                  <c:v>3</c:v>
                </c:pt>
                <c:pt idx="12">
                  <c:v>3</c:v>
                </c:pt>
                <c:pt idx="13">
                  <c:v>3</c:v>
                </c:pt>
                <c:pt idx="14">
                  <c:v>3</c:v>
                </c:pt>
                <c:pt idx="15">
                  <c:v>3</c:v>
                </c:pt>
                <c:pt idx="16">
                  <c:v>3</c:v>
                </c:pt>
              </c:numCache>
            </c:numRef>
          </c:xVal>
          <c:yVal>
            <c:numRef>
              <c:f>'Analysis 3'!$AE$13:$AE$29</c:f>
              <c:numCache>
                <c:formatCode>General</c:formatCode>
                <c:ptCount val="17"/>
                <c:pt idx="0">
                  <c:v>-1.9995654882259823</c:v>
                </c:pt>
                <c:pt idx="1">
                  <c:v>-1.6981005456233897</c:v>
                </c:pt>
                <c:pt idx="2">
                  <c:v>-1.2988530764097068</c:v>
                </c:pt>
                <c:pt idx="3">
                  <c:v>-0.9956351945975499</c:v>
                </c:pt>
                <c:pt idx="4">
                  <c:v>-0.69019608002851363</c:v>
                </c:pt>
                <c:pt idx="5">
                  <c:v>-0.27875360095282886</c:v>
                </c:pt>
                <c:pt idx="6">
                  <c:v>4.5757490560675129E-2</c:v>
                </c:pt>
                <c:pt idx="7">
                  <c:v>0.3979400086720376</c:v>
                </c:pt>
                <c:pt idx="8">
                  <c:v>0.63202321470540568</c:v>
                </c:pt>
                <c:pt idx="9">
                  <c:v>0.82390874094431887</c:v>
                </c:pt>
                <c:pt idx="10">
                  <c:v>1</c:v>
                </c:pt>
                <c:pt idx="11">
                  <c:v>1.1760912590556811</c:v>
                </c:pt>
                <c:pt idx="12">
                  <c:v>1.3679767852945943</c:v>
                </c:pt>
                <c:pt idx="13">
                  <c:v>1.6020599913279625</c:v>
                </c:pt>
                <c:pt idx="14">
                  <c:v>1.954242509439325</c:v>
                </c:pt>
                <c:pt idx="15">
                  <c:v>2.2787536009528289</c:v>
                </c:pt>
                <c:pt idx="16">
                  <c:v>2.9956351945975497</c:v>
                </c:pt>
              </c:numCache>
            </c:numRef>
          </c:yVal>
          <c:smooth val="1"/>
        </c:ser>
        <c:ser>
          <c:idx val="3"/>
          <c:order val="3"/>
          <c:tx>
            <c:v>Test positive</c:v>
          </c:tx>
          <c:marker>
            <c:symbol val="circle"/>
            <c:size val="6"/>
          </c:marker>
          <c:dLbls>
            <c:delete val="1"/>
          </c:dLbls>
          <c:xVal>
            <c:numRef>
              <c:f>'Analysis 3'!$AF$13:$AF$15</c:f>
              <c:numCache>
                <c:formatCode>General</c:formatCode>
                <c:ptCount val="3"/>
                <c:pt idx="0">
                  <c:v>1</c:v>
                </c:pt>
                <c:pt idx="1">
                  <c:v>2</c:v>
                </c:pt>
                <c:pt idx="2">
                  <c:v>3</c:v>
                </c:pt>
              </c:numCache>
            </c:numRef>
          </c:xVal>
          <c:yVal>
            <c:numRef>
              <c:f>'Analysis 3'!$AH$13:$AH$15</c:f>
              <c:numCache>
                <c:formatCode>General</c:formatCode>
                <c:ptCount val="3"/>
                <c:pt idx="0">
                  <c:v>0</c:v>
                </c:pt>
                <c:pt idx="1">
                  <c:v>0</c:v>
                </c:pt>
                <c:pt idx="2">
                  <c:v>0</c:v>
                </c:pt>
              </c:numCache>
            </c:numRef>
          </c:yVal>
          <c:smooth val="1"/>
        </c:ser>
        <c:ser>
          <c:idx val="4"/>
          <c:order val="4"/>
          <c:tx>
            <c:v>Test negative</c:v>
          </c:tx>
          <c:marker>
            <c:symbol val="circle"/>
            <c:size val="6"/>
          </c:marker>
          <c:dLbls>
            <c:delete val="1"/>
          </c:dLbls>
          <c:xVal>
            <c:numRef>
              <c:f>'Analysis 3'!$AF$16:$AF$18</c:f>
              <c:numCache>
                <c:formatCode>General</c:formatCode>
                <c:ptCount val="3"/>
                <c:pt idx="0">
                  <c:v>1</c:v>
                </c:pt>
                <c:pt idx="1">
                  <c:v>2</c:v>
                </c:pt>
                <c:pt idx="2">
                  <c:v>3</c:v>
                </c:pt>
              </c:numCache>
            </c:numRef>
          </c:xVal>
          <c:yVal>
            <c:numRef>
              <c:f>'Analysis 3'!$AH$16:$AH$18</c:f>
              <c:numCache>
                <c:formatCode>General</c:formatCode>
                <c:ptCount val="3"/>
                <c:pt idx="0">
                  <c:v>0</c:v>
                </c:pt>
                <c:pt idx="1">
                  <c:v>0</c:v>
                </c:pt>
                <c:pt idx="2">
                  <c:v>0</c:v>
                </c:pt>
              </c:numCache>
            </c:numRef>
          </c:yVal>
          <c:smooth val="1"/>
        </c:ser>
        <c:dLbls>
          <c:showLegendKey val="0"/>
          <c:showVal val="1"/>
          <c:showCatName val="0"/>
          <c:showSerName val="0"/>
          <c:showPercent val="0"/>
          <c:showBubbleSize val="0"/>
        </c:dLbls>
        <c:axId val="193782912"/>
        <c:axId val="193784448"/>
      </c:scatterChart>
      <c:valAx>
        <c:axId val="193782912"/>
        <c:scaling>
          <c:orientation val="minMax"/>
        </c:scaling>
        <c:delete val="1"/>
        <c:axPos val="b"/>
        <c:numFmt formatCode="General" sourceLinked="1"/>
        <c:majorTickMark val="out"/>
        <c:minorTickMark val="none"/>
        <c:tickLblPos val="none"/>
        <c:crossAx val="193784448"/>
        <c:crosses val="autoZero"/>
        <c:crossBetween val="midCat"/>
      </c:valAx>
      <c:valAx>
        <c:axId val="193784448"/>
        <c:scaling>
          <c:orientation val="minMax"/>
          <c:max val="3.1"/>
          <c:min val="-2.1"/>
        </c:scaling>
        <c:delete val="1"/>
        <c:axPos val="l"/>
        <c:numFmt formatCode="General" sourceLinked="1"/>
        <c:majorTickMark val="out"/>
        <c:minorTickMark val="none"/>
        <c:tickLblPos val="none"/>
        <c:crossAx val="193782912"/>
        <c:crosses val="autoZero"/>
        <c:crossBetween val="midCat"/>
      </c:valAx>
      <c:spPr>
        <a:ln w="25400">
          <a:noFill/>
        </a:ln>
      </c:spPr>
    </c:plotArea>
    <c:legend>
      <c:legendPos val="r"/>
      <c:legendEntry>
        <c:idx val="0"/>
        <c:delete val="1"/>
      </c:legendEntry>
      <c:legendEntry>
        <c:idx val="1"/>
        <c:delete val="1"/>
      </c:legendEntry>
      <c:legendEntry>
        <c:idx val="2"/>
        <c:delete val="1"/>
      </c:legendEntry>
      <c:overlay val="0"/>
    </c:legend>
    <c:plotVisOnly val="1"/>
    <c:dispBlanksAs val="gap"/>
    <c:showDLblsOverMax val="0"/>
  </c:chart>
  <c:spPr>
    <a:ln>
      <a:noFill/>
    </a:ln>
  </c:spPr>
  <c:printSettings>
    <c:headerFooter/>
    <c:pageMargins b="0.750000000000003" l="0.70000000000000095" r="0.70000000000000095" t="0.750000000000003" header="0.3" footer="0.3"/>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Likelihood ratio nomogram</a:t>
            </a:r>
          </a:p>
        </c:rich>
      </c:tx>
      <c:overlay val="1"/>
    </c:title>
    <c:autoTitleDeleted val="0"/>
    <c:plotArea>
      <c:layout>
        <c:manualLayout>
          <c:layoutTarget val="inner"/>
          <c:xMode val="edge"/>
          <c:yMode val="edge"/>
          <c:x val="5.0477638315012799E-2"/>
          <c:y val="5.8823725317581302E-2"/>
          <c:w val="0.74382708349575399"/>
          <c:h val="0.83108248589219202"/>
        </c:manualLayout>
      </c:layout>
      <c:scatterChart>
        <c:scatterStyle val="smoothMarker"/>
        <c:varyColors val="0"/>
        <c:ser>
          <c:idx val="1"/>
          <c:order val="0"/>
          <c:tx>
            <c:v>Pretest probability</c:v>
          </c:tx>
          <c:marker>
            <c:symbol val="dash"/>
            <c:size val="7"/>
          </c:marker>
          <c:dLbls>
            <c:dLbl>
              <c:idx val="0"/>
              <c:tx>
                <c:strRef>
                  <c:f>'Analysis 1'!$X$13</c:f>
                  <c:strCache>
                    <c:ptCount val="1"/>
                    <c:pt idx="0">
                      <c:v>99</c:v>
                    </c:pt>
                  </c:strCache>
                </c:strRef>
              </c:tx>
              <c:showLegendKey val="0"/>
              <c:showVal val="1"/>
              <c:showCatName val="0"/>
              <c:showSerName val="0"/>
              <c:showPercent val="0"/>
              <c:showBubbleSize val="0"/>
            </c:dLbl>
            <c:dLbl>
              <c:idx val="1"/>
              <c:tx>
                <c:strRef>
                  <c:f>'Analysis 1'!$X$14</c:f>
                  <c:strCache>
                    <c:ptCount val="1"/>
                    <c:pt idx="0">
                      <c:v>95</c:v>
                    </c:pt>
                  </c:strCache>
                </c:strRef>
              </c:tx>
              <c:showLegendKey val="0"/>
              <c:showVal val="1"/>
              <c:showCatName val="0"/>
              <c:showSerName val="0"/>
              <c:showPercent val="0"/>
              <c:showBubbleSize val="0"/>
            </c:dLbl>
            <c:dLbl>
              <c:idx val="2"/>
              <c:tx>
                <c:strRef>
                  <c:f>'Analysis 1'!$X$15</c:f>
                  <c:strCache>
                    <c:ptCount val="1"/>
                    <c:pt idx="0">
                      <c:v>90</c:v>
                    </c:pt>
                  </c:strCache>
                </c:strRef>
              </c:tx>
              <c:showLegendKey val="0"/>
              <c:showVal val="1"/>
              <c:showCatName val="0"/>
              <c:showSerName val="0"/>
              <c:showPercent val="0"/>
              <c:showBubbleSize val="0"/>
            </c:dLbl>
            <c:dLbl>
              <c:idx val="3"/>
              <c:tx>
                <c:strRef>
                  <c:f>'Analysis 1'!$X$16</c:f>
                  <c:strCache>
                    <c:ptCount val="1"/>
                    <c:pt idx="0">
                      <c:v>80</c:v>
                    </c:pt>
                  </c:strCache>
                </c:strRef>
              </c:tx>
              <c:showLegendKey val="0"/>
              <c:showVal val="1"/>
              <c:showCatName val="0"/>
              <c:showSerName val="0"/>
              <c:showPercent val="0"/>
              <c:showBubbleSize val="0"/>
            </c:dLbl>
            <c:dLbl>
              <c:idx val="4"/>
              <c:tx>
                <c:strRef>
                  <c:f>'Analysis 1'!$X$17</c:f>
                  <c:strCache>
                    <c:ptCount val="1"/>
                    <c:pt idx="0">
                      <c:v>70</c:v>
                    </c:pt>
                  </c:strCache>
                </c:strRef>
              </c:tx>
              <c:showLegendKey val="0"/>
              <c:showVal val="1"/>
              <c:showCatName val="0"/>
              <c:showSerName val="0"/>
              <c:showPercent val="0"/>
              <c:showBubbleSize val="0"/>
            </c:dLbl>
            <c:dLbl>
              <c:idx val="5"/>
              <c:tx>
                <c:strRef>
                  <c:f>'Analysis 1'!$X$18</c:f>
                  <c:strCache>
                    <c:ptCount val="1"/>
                    <c:pt idx="0">
                      <c:v>60</c:v>
                    </c:pt>
                  </c:strCache>
                </c:strRef>
              </c:tx>
              <c:showLegendKey val="0"/>
              <c:showVal val="1"/>
              <c:showCatName val="0"/>
              <c:showSerName val="0"/>
              <c:showPercent val="0"/>
              <c:showBubbleSize val="0"/>
            </c:dLbl>
            <c:dLbl>
              <c:idx val="6"/>
              <c:tx>
                <c:strRef>
                  <c:f>'Analysis 1'!$X$19</c:f>
                  <c:strCache>
                    <c:ptCount val="1"/>
                    <c:pt idx="0">
                      <c:v>50</c:v>
                    </c:pt>
                  </c:strCache>
                </c:strRef>
              </c:tx>
              <c:showLegendKey val="0"/>
              <c:showVal val="1"/>
              <c:showCatName val="0"/>
              <c:showSerName val="0"/>
              <c:showPercent val="0"/>
              <c:showBubbleSize val="0"/>
            </c:dLbl>
            <c:dLbl>
              <c:idx val="7"/>
              <c:tx>
                <c:strRef>
                  <c:f>'Analysis 1'!$X$20</c:f>
                  <c:strCache>
                    <c:ptCount val="1"/>
                    <c:pt idx="0">
                      <c:v>40</c:v>
                    </c:pt>
                  </c:strCache>
                </c:strRef>
              </c:tx>
              <c:showLegendKey val="0"/>
              <c:showVal val="1"/>
              <c:showCatName val="0"/>
              <c:showSerName val="0"/>
              <c:showPercent val="0"/>
              <c:showBubbleSize val="0"/>
            </c:dLbl>
            <c:dLbl>
              <c:idx val="8"/>
              <c:tx>
                <c:strRef>
                  <c:f>'Analysis 1'!$X$21</c:f>
                  <c:strCache>
                    <c:ptCount val="1"/>
                    <c:pt idx="0">
                      <c:v>30</c:v>
                    </c:pt>
                  </c:strCache>
                </c:strRef>
              </c:tx>
              <c:showLegendKey val="0"/>
              <c:showVal val="1"/>
              <c:showCatName val="0"/>
              <c:showSerName val="0"/>
              <c:showPercent val="0"/>
              <c:showBubbleSize val="0"/>
            </c:dLbl>
            <c:dLbl>
              <c:idx val="9"/>
              <c:tx>
                <c:strRef>
                  <c:f>'Analysis 1'!$X$22</c:f>
                  <c:strCache>
                    <c:ptCount val="1"/>
                    <c:pt idx="0">
                      <c:v>20</c:v>
                    </c:pt>
                  </c:strCache>
                </c:strRef>
              </c:tx>
              <c:showLegendKey val="0"/>
              <c:showVal val="1"/>
              <c:showCatName val="0"/>
              <c:showSerName val="0"/>
              <c:showPercent val="0"/>
              <c:showBubbleSize val="0"/>
            </c:dLbl>
            <c:dLbl>
              <c:idx val="10"/>
              <c:tx>
                <c:strRef>
                  <c:f>'Analysis 1'!$X$23</c:f>
                  <c:strCache>
                    <c:ptCount val="1"/>
                    <c:pt idx="0">
                      <c:v>10</c:v>
                    </c:pt>
                  </c:strCache>
                </c:strRef>
              </c:tx>
              <c:showLegendKey val="0"/>
              <c:showVal val="1"/>
              <c:showCatName val="0"/>
              <c:showSerName val="0"/>
              <c:showPercent val="0"/>
              <c:showBubbleSize val="0"/>
            </c:dLbl>
            <c:dLbl>
              <c:idx val="11"/>
              <c:tx>
                <c:strRef>
                  <c:f>'Analysis 1'!$X$24</c:f>
                  <c:strCache>
                    <c:ptCount val="1"/>
                    <c:pt idx="0">
                      <c:v>5</c:v>
                    </c:pt>
                  </c:strCache>
                </c:strRef>
              </c:tx>
              <c:showLegendKey val="0"/>
              <c:showVal val="1"/>
              <c:showCatName val="0"/>
              <c:showSerName val="0"/>
              <c:showPercent val="0"/>
              <c:showBubbleSize val="0"/>
            </c:dLbl>
            <c:dLbl>
              <c:idx val="12"/>
              <c:tx>
                <c:strRef>
                  <c:f>'Analysis 1'!$X$25</c:f>
                  <c:strCache>
                    <c:ptCount val="1"/>
                    <c:pt idx="0">
                      <c:v>2</c:v>
                    </c:pt>
                  </c:strCache>
                </c:strRef>
              </c:tx>
              <c:showLegendKey val="0"/>
              <c:showVal val="1"/>
              <c:showCatName val="0"/>
              <c:showSerName val="0"/>
              <c:showPercent val="0"/>
              <c:showBubbleSize val="0"/>
            </c:dLbl>
            <c:dLbl>
              <c:idx val="13"/>
              <c:tx>
                <c:strRef>
                  <c:f>'Analysis 1'!$X$26</c:f>
                  <c:strCache>
                    <c:ptCount val="1"/>
                    <c:pt idx="0">
                      <c:v>1</c:v>
                    </c:pt>
                  </c:strCache>
                </c:strRef>
              </c:tx>
              <c:showLegendKey val="0"/>
              <c:showVal val="1"/>
              <c:showCatName val="0"/>
              <c:showSerName val="0"/>
              <c:showPercent val="0"/>
              <c:showBubbleSize val="0"/>
            </c:dLbl>
            <c:dLbl>
              <c:idx val="14"/>
              <c:tx>
                <c:strRef>
                  <c:f>'Analysis 1'!$X$27</c:f>
                  <c:strCache>
                    <c:ptCount val="1"/>
                    <c:pt idx="0">
                      <c:v>0.5</c:v>
                    </c:pt>
                  </c:strCache>
                </c:strRef>
              </c:tx>
              <c:showLegendKey val="0"/>
              <c:showVal val="1"/>
              <c:showCatName val="0"/>
              <c:showSerName val="0"/>
              <c:showPercent val="0"/>
              <c:showBubbleSize val="0"/>
            </c:dLbl>
            <c:dLbl>
              <c:idx val="15"/>
              <c:tx>
                <c:strRef>
                  <c:f>'Analysis 1'!$X$28</c:f>
                  <c:strCache>
                    <c:ptCount val="1"/>
                    <c:pt idx="0">
                      <c:v>0.2</c:v>
                    </c:pt>
                  </c:strCache>
                </c:strRef>
              </c:tx>
              <c:showLegendKey val="0"/>
              <c:showVal val="1"/>
              <c:showCatName val="0"/>
              <c:showSerName val="0"/>
              <c:showPercent val="0"/>
              <c:showBubbleSize val="0"/>
            </c:dLbl>
            <c:dLbl>
              <c:idx val="16"/>
              <c:tx>
                <c:strRef>
                  <c:f>'Analysis 1'!$X$29</c:f>
                  <c:strCache>
                    <c:ptCount val="1"/>
                    <c:pt idx="0">
                      <c:v>0.1</c:v>
                    </c:pt>
                  </c:strCache>
                </c:strRef>
              </c:tx>
              <c:showLegendKey val="0"/>
              <c:showVal val="1"/>
              <c:showCatName val="0"/>
              <c:showSerName val="0"/>
              <c:showPercent val="0"/>
              <c:showBubbleSize val="0"/>
            </c:dLbl>
            <c:showLegendKey val="0"/>
            <c:showVal val="1"/>
            <c:showCatName val="0"/>
            <c:showSerName val="0"/>
            <c:showPercent val="0"/>
            <c:showBubbleSize val="0"/>
            <c:showLeaderLines val="0"/>
          </c:dLbls>
          <c:xVal>
            <c:numRef>
              <c:f>'Analysis 4'!$W$13:$W$29</c:f>
              <c:numCache>
                <c:formatCode>General</c:formatCode>
                <c:ptCount val="17"/>
                <c:pt idx="0">
                  <c:v>1</c:v>
                </c:pt>
                <c:pt idx="1">
                  <c:v>1</c:v>
                </c:pt>
                <c:pt idx="2">
                  <c:v>1</c:v>
                </c:pt>
                <c:pt idx="3">
                  <c:v>1</c:v>
                </c:pt>
                <c:pt idx="4">
                  <c:v>1</c:v>
                </c:pt>
                <c:pt idx="5">
                  <c:v>1</c:v>
                </c:pt>
                <c:pt idx="6">
                  <c:v>1</c:v>
                </c:pt>
                <c:pt idx="7">
                  <c:v>1</c:v>
                </c:pt>
                <c:pt idx="8">
                  <c:v>1</c:v>
                </c:pt>
                <c:pt idx="9">
                  <c:v>1</c:v>
                </c:pt>
                <c:pt idx="10">
                  <c:v>1</c:v>
                </c:pt>
                <c:pt idx="11">
                  <c:v>1</c:v>
                </c:pt>
                <c:pt idx="12">
                  <c:v>1</c:v>
                </c:pt>
                <c:pt idx="13">
                  <c:v>1</c:v>
                </c:pt>
                <c:pt idx="14">
                  <c:v>1</c:v>
                </c:pt>
                <c:pt idx="15">
                  <c:v>1</c:v>
                </c:pt>
                <c:pt idx="16">
                  <c:v>1</c:v>
                </c:pt>
              </c:numCache>
            </c:numRef>
          </c:xVal>
          <c:yVal>
            <c:numRef>
              <c:f>'Analysis 4'!$Y$13:$Y$29</c:f>
              <c:numCache>
                <c:formatCode>General</c:formatCode>
                <c:ptCount val="17"/>
                <c:pt idx="0">
                  <c:v>-1.9956351945975495</c:v>
                </c:pt>
                <c:pt idx="1">
                  <c:v>-1.2787536009528286</c:v>
                </c:pt>
                <c:pt idx="2">
                  <c:v>-0.95424250943932498</c:v>
                </c:pt>
                <c:pt idx="3">
                  <c:v>-0.60205999132796251</c:v>
                </c:pt>
                <c:pt idx="4">
                  <c:v>-0.36797678529459432</c:v>
                </c:pt>
                <c:pt idx="5">
                  <c:v>-0.17609125905568118</c:v>
                </c:pt>
                <c:pt idx="6">
                  <c:v>0</c:v>
                </c:pt>
                <c:pt idx="7">
                  <c:v>0.17609125905568118</c:v>
                </c:pt>
                <c:pt idx="8">
                  <c:v>0.36797678529459438</c:v>
                </c:pt>
                <c:pt idx="9">
                  <c:v>0.6020599913279624</c:v>
                </c:pt>
                <c:pt idx="10">
                  <c:v>0.95424250943932487</c:v>
                </c:pt>
                <c:pt idx="11">
                  <c:v>1.2787536009528289</c:v>
                </c:pt>
                <c:pt idx="12">
                  <c:v>1.6901960800285136</c:v>
                </c:pt>
                <c:pt idx="13">
                  <c:v>1.9956351945975499</c:v>
                </c:pt>
                <c:pt idx="14">
                  <c:v>2.2988530764097068</c:v>
                </c:pt>
                <c:pt idx="15">
                  <c:v>2.6981005456233897</c:v>
                </c:pt>
                <c:pt idx="16">
                  <c:v>2.9995654882259823</c:v>
                </c:pt>
              </c:numCache>
            </c:numRef>
          </c:yVal>
          <c:smooth val="1"/>
        </c:ser>
        <c:ser>
          <c:idx val="2"/>
          <c:order val="1"/>
          <c:tx>
            <c:v>Likelihood ratio</c:v>
          </c:tx>
          <c:marker>
            <c:symbol val="dash"/>
            <c:size val="7"/>
          </c:marker>
          <c:dLbls>
            <c:dLbl>
              <c:idx val="0"/>
              <c:tx>
                <c:strRef>
                  <c:f>'Analysis 1'!$AA$13</c:f>
                  <c:strCache>
                    <c:ptCount val="1"/>
                    <c:pt idx="0">
                      <c:v>0.001</c:v>
                    </c:pt>
                  </c:strCache>
                </c:strRef>
              </c:tx>
              <c:showLegendKey val="0"/>
              <c:showVal val="1"/>
              <c:showCatName val="0"/>
              <c:showSerName val="0"/>
              <c:showPercent val="0"/>
              <c:showBubbleSize val="0"/>
            </c:dLbl>
            <c:dLbl>
              <c:idx val="1"/>
              <c:tx>
                <c:strRef>
                  <c:f>'Analysis 1'!$AA$14</c:f>
                  <c:strCache>
                    <c:ptCount val="1"/>
                    <c:pt idx="0">
                      <c:v>0.002</c:v>
                    </c:pt>
                  </c:strCache>
                </c:strRef>
              </c:tx>
              <c:showLegendKey val="0"/>
              <c:showVal val="1"/>
              <c:showCatName val="0"/>
              <c:showSerName val="0"/>
              <c:showPercent val="0"/>
              <c:showBubbleSize val="0"/>
            </c:dLbl>
            <c:dLbl>
              <c:idx val="2"/>
              <c:tx>
                <c:strRef>
                  <c:f>'Analysis 1'!$AA$15</c:f>
                  <c:strCache>
                    <c:ptCount val="1"/>
                    <c:pt idx="0">
                      <c:v>0.005</c:v>
                    </c:pt>
                  </c:strCache>
                </c:strRef>
              </c:tx>
              <c:showLegendKey val="0"/>
              <c:showVal val="1"/>
              <c:showCatName val="0"/>
              <c:showSerName val="0"/>
              <c:showPercent val="0"/>
              <c:showBubbleSize val="0"/>
            </c:dLbl>
            <c:dLbl>
              <c:idx val="3"/>
              <c:tx>
                <c:strRef>
                  <c:f>'Analysis 1'!$AA$16</c:f>
                  <c:strCache>
                    <c:ptCount val="1"/>
                    <c:pt idx="0">
                      <c:v>0.01</c:v>
                    </c:pt>
                  </c:strCache>
                </c:strRef>
              </c:tx>
              <c:showLegendKey val="0"/>
              <c:showVal val="1"/>
              <c:showCatName val="0"/>
              <c:showSerName val="0"/>
              <c:showPercent val="0"/>
              <c:showBubbleSize val="0"/>
            </c:dLbl>
            <c:dLbl>
              <c:idx val="4"/>
              <c:tx>
                <c:strRef>
                  <c:f>'Analysis 1'!$AA$17</c:f>
                  <c:strCache>
                    <c:ptCount val="1"/>
                    <c:pt idx="0">
                      <c:v>0.02</c:v>
                    </c:pt>
                  </c:strCache>
                </c:strRef>
              </c:tx>
              <c:showLegendKey val="0"/>
              <c:showVal val="1"/>
              <c:showCatName val="0"/>
              <c:showSerName val="0"/>
              <c:showPercent val="0"/>
              <c:showBubbleSize val="0"/>
            </c:dLbl>
            <c:dLbl>
              <c:idx val="5"/>
              <c:tx>
                <c:strRef>
                  <c:f>'Analysis 1'!$AA$18</c:f>
                  <c:strCache>
                    <c:ptCount val="1"/>
                    <c:pt idx="0">
                      <c:v>0.05</c:v>
                    </c:pt>
                  </c:strCache>
                </c:strRef>
              </c:tx>
              <c:showLegendKey val="0"/>
              <c:showVal val="1"/>
              <c:showCatName val="0"/>
              <c:showSerName val="0"/>
              <c:showPercent val="0"/>
              <c:showBubbleSize val="0"/>
            </c:dLbl>
            <c:dLbl>
              <c:idx val="6"/>
              <c:tx>
                <c:strRef>
                  <c:f>'Analysis 1'!$AA$19</c:f>
                  <c:strCache>
                    <c:ptCount val="1"/>
                    <c:pt idx="0">
                      <c:v>0.1</c:v>
                    </c:pt>
                  </c:strCache>
                </c:strRef>
              </c:tx>
              <c:showLegendKey val="0"/>
              <c:showVal val="1"/>
              <c:showCatName val="0"/>
              <c:showSerName val="0"/>
              <c:showPercent val="0"/>
              <c:showBubbleSize val="0"/>
            </c:dLbl>
            <c:dLbl>
              <c:idx val="7"/>
              <c:tx>
                <c:strRef>
                  <c:f>'Analysis 1'!$AA$20</c:f>
                  <c:strCache>
                    <c:ptCount val="1"/>
                    <c:pt idx="0">
                      <c:v>0.2</c:v>
                    </c:pt>
                  </c:strCache>
                </c:strRef>
              </c:tx>
              <c:showLegendKey val="0"/>
              <c:showVal val="1"/>
              <c:showCatName val="0"/>
              <c:showSerName val="0"/>
              <c:showPercent val="0"/>
              <c:showBubbleSize val="0"/>
            </c:dLbl>
            <c:dLbl>
              <c:idx val="8"/>
              <c:tx>
                <c:strRef>
                  <c:f>'Analysis 1'!$AA$21</c:f>
                  <c:strCache>
                    <c:ptCount val="1"/>
                    <c:pt idx="0">
                      <c:v>0.5</c:v>
                    </c:pt>
                  </c:strCache>
                </c:strRef>
              </c:tx>
              <c:showLegendKey val="0"/>
              <c:showVal val="1"/>
              <c:showCatName val="0"/>
              <c:showSerName val="0"/>
              <c:showPercent val="0"/>
              <c:showBubbleSize val="0"/>
            </c:dLbl>
            <c:dLbl>
              <c:idx val="9"/>
              <c:tx>
                <c:strRef>
                  <c:f>'Analysis 1'!$AA$22</c:f>
                  <c:strCache>
                    <c:ptCount val="1"/>
                    <c:pt idx="0">
                      <c:v>1</c:v>
                    </c:pt>
                  </c:strCache>
                </c:strRef>
              </c:tx>
              <c:showLegendKey val="0"/>
              <c:showVal val="1"/>
              <c:showCatName val="0"/>
              <c:showSerName val="0"/>
              <c:showPercent val="0"/>
              <c:showBubbleSize val="0"/>
            </c:dLbl>
            <c:dLbl>
              <c:idx val="10"/>
              <c:tx>
                <c:strRef>
                  <c:f>'Analysis 1'!$AA$23</c:f>
                  <c:strCache>
                    <c:ptCount val="1"/>
                    <c:pt idx="0">
                      <c:v>2</c:v>
                    </c:pt>
                  </c:strCache>
                </c:strRef>
              </c:tx>
              <c:showLegendKey val="0"/>
              <c:showVal val="1"/>
              <c:showCatName val="0"/>
              <c:showSerName val="0"/>
              <c:showPercent val="0"/>
              <c:showBubbleSize val="0"/>
            </c:dLbl>
            <c:dLbl>
              <c:idx val="11"/>
              <c:tx>
                <c:strRef>
                  <c:f>'Analysis 1'!$AA$24</c:f>
                  <c:strCache>
                    <c:ptCount val="1"/>
                    <c:pt idx="0">
                      <c:v>5</c:v>
                    </c:pt>
                  </c:strCache>
                </c:strRef>
              </c:tx>
              <c:showLegendKey val="0"/>
              <c:showVal val="1"/>
              <c:showCatName val="0"/>
              <c:showSerName val="0"/>
              <c:showPercent val="0"/>
              <c:showBubbleSize val="0"/>
            </c:dLbl>
            <c:dLbl>
              <c:idx val="12"/>
              <c:tx>
                <c:strRef>
                  <c:f>'Analysis 1'!$AA$25</c:f>
                  <c:strCache>
                    <c:ptCount val="1"/>
                    <c:pt idx="0">
                      <c:v>10</c:v>
                    </c:pt>
                  </c:strCache>
                </c:strRef>
              </c:tx>
              <c:showLegendKey val="0"/>
              <c:showVal val="1"/>
              <c:showCatName val="0"/>
              <c:showSerName val="0"/>
              <c:showPercent val="0"/>
              <c:showBubbleSize val="0"/>
            </c:dLbl>
            <c:dLbl>
              <c:idx val="13"/>
              <c:tx>
                <c:strRef>
                  <c:f>'Analysis 1'!$AA$26</c:f>
                  <c:strCache>
                    <c:ptCount val="1"/>
                    <c:pt idx="0">
                      <c:v>20</c:v>
                    </c:pt>
                  </c:strCache>
                </c:strRef>
              </c:tx>
              <c:showLegendKey val="0"/>
              <c:showVal val="1"/>
              <c:showCatName val="0"/>
              <c:showSerName val="0"/>
              <c:showPercent val="0"/>
              <c:showBubbleSize val="0"/>
            </c:dLbl>
            <c:dLbl>
              <c:idx val="14"/>
              <c:tx>
                <c:strRef>
                  <c:f>'Analysis 1'!$AA$27</c:f>
                  <c:strCache>
                    <c:ptCount val="1"/>
                    <c:pt idx="0">
                      <c:v>50</c:v>
                    </c:pt>
                  </c:strCache>
                </c:strRef>
              </c:tx>
              <c:showLegendKey val="0"/>
              <c:showVal val="1"/>
              <c:showCatName val="0"/>
              <c:showSerName val="0"/>
              <c:showPercent val="0"/>
              <c:showBubbleSize val="0"/>
            </c:dLbl>
            <c:dLbl>
              <c:idx val="15"/>
              <c:tx>
                <c:strRef>
                  <c:f>'Analysis 1'!$AA$28</c:f>
                  <c:strCache>
                    <c:ptCount val="1"/>
                    <c:pt idx="0">
                      <c:v>100</c:v>
                    </c:pt>
                  </c:strCache>
                </c:strRef>
              </c:tx>
              <c:showLegendKey val="0"/>
              <c:showVal val="1"/>
              <c:showCatName val="0"/>
              <c:showSerName val="0"/>
              <c:showPercent val="0"/>
              <c:showBubbleSize val="0"/>
            </c:dLbl>
            <c:dLbl>
              <c:idx val="16"/>
              <c:tx>
                <c:strRef>
                  <c:f>'Analysis 1'!$AA$29</c:f>
                  <c:strCache>
                    <c:ptCount val="1"/>
                    <c:pt idx="0">
                      <c:v>200</c:v>
                    </c:pt>
                  </c:strCache>
                </c:strRef>
              </c:tx>
              <c:showLegendKey val="0"/>
              <c:showVal val="1"/>
              <c:showCatName val="0"/>
              <c:showSerName val="0"/>
              <c:showPercent val="0"/>
              <c:showBubbleSize val="0"/>
            </c:dLbl>
            <c:dLbl>
              <c:idx val="17"/>
              <c:tx>
                <c:strRef>
                  <c:f>'Analysis 1'!$AA$30</c:f>
                  <c:strCache>
                    <c:ptCount val="1"/>
                    <c:pt idx="0">
                      <c:v>500</c:v>
                    </c:pt>
                  </c:strCache>
                </c:strRef>
              </c:tx>
              <c:showLegendKey val="0"/>
              <c:showVal val="1"/>
              <c:showCatName val="0"/>
              <c:showSerName val="0"/>
              <c:showPercent val="0"/>
              <c:showBubbleSize val="0"/>
            </c:dLbl>
            <c:dLbl>
              <c:idx val="18"/>
              <c:tx>
                <c:strRef>
                  <c:f>'Analysis 1'!$AA$31</c:f>
                  <c:strCache>
                    <c:ptCount val="1"/>
                    <c:pt idx="0">
                      <c:v>1000</c:v>
                    </c:pt>
                  </c:strCache>
                </c:strRef>
              </c:tx>
              <c:showLegendKey val="0"/>
              <c:showVal val="1"/>
              <c:showCatName val="0"/>
              <c:showSerName val="0"/>
              <c:showPercent val="0"/>
              <c:showBubbleSize val="0"/>
            </c:dLbl>
            <c:dLbl>
              <c:idx val="19"/>
              <c:delete val="1"/>
            </c:dLbl>
            <c:dLbl>
              <c:idx val="20"/>
              <c:delete val="1"/>
            </c:dLbl>
            <c:showLegendKey val="0"/>
            <c:showVal val="1"/>
            <c:showCatName val="0"/>
            <c:showSerName val="0"/>
            <c:showPercent val="0"/>
            <c:showBubbleSize val="0"/>
            <c:showLeaderLines val="0"/>
          </c:dLbls>
          <c:xVal>
            <c:numRef>
              <c:f>'Analysis 4'!$Z$13:$Z$33</c:f>
              <c:numCache>
                <c:formatCode>General</c:formatCode>
                <c:ptCount val="21"/>
                <c:pt idx="0">
                  <c:v>2</c:v>
                </c:pt>
                <c:pt idx="1">
                  <c:v>2</c:v>
                </c:pt>
                <c:pt idx="2">
                  <c:v>2</c:v>
                </c:pt>
                <c:pt idx="3">
                  <c:v>2</c:v>
                </c:pt>
                <c:pt idx="4">
                  <c:v>2</c:v>
                </c:pt>
                <c:pt idx="5">
                  <c:v>2</c:v>
                </c:pt>
                <c:pt idx="6">
                  <c:v>2</c:v>
                </c:pt>
                <c:pt idx="7">
                  <c:v>2</c:v>
                </c:pt>
                <c:pt idx="8">
                  <c:v>2</c:v>
                </c:pt>
                <c:pt idx="9">
                  <c:v>2</c:v>
                </c:pt>
                <c:pt idx="10">
                  <c:v>2</c:v>
                </c:pt>
                <c:pt idx="11">
                  <c:v>2</c:v>
                </c:pt>
                <c:pt idx="12">
                  <c:v>2</c:v>
                </c:pt>
                <c:pt idx="13">
                  <c:v>2</c:v>
                </c:pt>
                <c:pt idx="14">
                  <c:v>2</c:v>
                </c:pt>
                <c:pt idx="15">
                  <c:v>2</c:v>
                </c:pt>
                <c:pt idx="16">
                  <c:v>2</c:v>
                </c:pt>
                <c:pt idx="17">
                  <c:v>2</c:v>
                </c:pt>
                <c:pt idx="18">
                  <c:v>2</c:v>
                </c:pt>
                <c:pt idx="19">
                  <c:v>2</c:v>
                </c:pt>
                <c:pt idx="20">
                  <c:v>2</c:v>
                </c:pt>
              </c:numCache>
            </c:numRef>
          </c:xVal>
          <c:yVal>
            <c:numRef>
              <c:f>'Analysis 4'!$AB$13:$AB$33</c:f>
              <c:numCache>
                <c:formatCode>General</c:formatCode>
                <c:ptCount val="21"/>
                <c:pt idx="0">
                  <c:v>-1</c:v>
                </c:pt>
                <c:pt idx="1">
                  <c:v>-0.84948500216800937</c:v>
                </c:pt>
                <c:pt idx="2">
                  <c:v>-0.65051499783199063</c:v>
                </c:pt>
                <c:pt idx="3">
                  <c:v>-0.5</c:v>
                </c:pt>
                <c:pt idx="4">
                  <c:v>-0.34948500216800937</c:v>
                </c:pt>
                <c:pt idx="5">
                  <c:v>-0.15051499783199063</c:v>
                </c:pt>
                <c:pt idx="6">
                  <c:v>0</c:v>
                </c:pt>
                <c:pt idx="7">
                  <c:v>0.15051499783199063</c:v>
                </c:pt>
                <c:pt idx="8">
                  <c:v>0.34948500216800937</c:v>
                </c:pt>
                <c:pt idx="9">
                  <c:v>0.5</c:v>
                </c:pt>
                <c:pt idx="10">
                  <c:v>0.65051499783199063</c:v>
                </c:pt>
                <c:pt idx="11">
                  <c:v>0.84948500216800937</c:v>
                </c:pt>
                <c:pt idx="12">
                  <c:v>1</c:v>
                </c:pt>
                <c:pt idx="13">
                  <c:v>1.1505149978319906</c:v>
                </c:pt>
                <c:pt idx="14">
                  <c:v>1.3494850021680094</c:v>
                </c:pt>
                <c:pt idx="15">
                  <c:v>1.5</c:v>
                </c:pt>
                <c:pt idx="16">
                  <c:v>1.6505149978319906</c:v>
                </c:pt>
                <c:pt idx="17">
                  <c:v>1.8494850021680094</c:v>
                </c:pt>
                <c:pt idx="18">
                  <c:v>2</c:v>
                </c:pt>
                <c:pt idx="19">
                  <c:v>-2</c:v>
                </c:pt>
                <c:pt idx="20">
                  <c:v>3</c:v>
                </c:pt>
              </c:numCache>
            </c:numRef>
          </c:yVal>
          <c:smooth val="1"/>
        </c:ser>
        <c:ser>
          <c:idx val="0"/>
          <c:order val="2"/>
          <c:tx>
            <c:v>Posttest probability</c:v>
          </c:tx>
          <c:marker>
            <c:symbol val="dash"/>
            <c:size val="7"/>
          </c:marker>
          <c:dLbls>
            <c:dLbl>
              <c:idx val="0"/>
              <c:tx>
                <c:strRef>
                  <c:f>'Analysis 1'!$AD$13</c:f>
                  <c:strCache>
                    <c:ptCount val="1"/>
                    <c:pt idx="0">
                      <c:v>0.1</c:v>
                    </c:pt>
                  </c:strCache>
                </c:strRef>
              </c:tx>
              <c:showLegendKey val="0"/>
              <c:showVal val="1"/>
              <c:showCatName val="0"/>
              <c:showSerName val="0"/>
              <c:showPercent val="0"/>
              <c:showBubbleSize val="0"/>
            </c:dLbl>
            <c:dLbl>
              <c:idx val="1"/>
              <c:tx>
                <c:strRef>
                  <c:f>'Analysis 1'!$AD$14</c:f>
                  <c:strCache>
                    <c:ptCount val="1"/>
                    <c:pt idx="0">
                      <c:v>0.2</c:v>
                    </c:pt>
                  </c:strCache>
                </c:strRef>
              </c:tx>
              <c:showLegendKey val="0"/>
              <c:showVal val="1"/>
              <c:showCatName val="0"/>
              <c:showSerName val="0"/>
              <c:showPercent val="0"/>
              <c:showBubbleSize val="0"/>
            </c:dLbl>
            <c:dLbl>
              <c:idx val="2"/>
              <c:tx>
                <c:strRef>
                  <c:f>'Analysis 1'!$AD$15</c:f>
                  <c:strCache>
                    <c:ptCount val="1"/>
                    <c:pt idx="0">
                      <c:v>0.5</c:v>
                    </c:pt>
                  </c:strCache>
                </c:strRef>
              </c:tx>
              <c:showLegendKey val="0"/>
              <c:showVal val="1"/>
              <c:showCatName val="0"/>
              <c:showSerName val="0"/>
              <c:showPercent val="0"/>
              <c:showBubbleSize val="0"/>
            </c:dLbl>
            <c:dLbl>
              <c:idx val="3"/>
              <c:tx>
                <c:strRef>
                  <c:f>'Analysis 1'!$AD$16</c:f>
                  <c:strCache>
                    <c:ptCount val="1"/>
                    <c:pt idx="0">
                      <c:v>1</c:v>
                    </c:pt>
                  </c:strCache>
                </c:strRef>
              </c:tx>
              <c:showLegendKey val="0"/>
              <c:showVal val="1"/>
              <c:showCatName val="0"/>
              <c:showSerName val="0"/>
              <c:showPercent val="0"/>
              <c:showBubbleSize val="0"/>
            </c:dLbl>
            <c:dLbl>
              <c:idx val="4"/>
              <c:tx>
                <c:strRef>
                  <c:f>'Analysis 1'!$AD$17</c:f>
                  <c:strCache>
                    <c:ptCount val="1"/>
                    <c:pt idx="0">
                      <c:v>2</c:v>
                    </c:pt>
                  </c:strCache>
                </c:strRef>
              </c:tx>
              <c:showLegendKey val="0"/>
              <c:showVal val="1"/>
              <c:showCatName val="0"/>
              <c:showSerName val="0"/>
              <c:showPercent val="0"/>
              <c:showBubbleSize val="0"/>
            </c:dLbl>
            <c:dLbl>
              <c:idx val="5"/>
              <c:tx>
                <c:strRef>
                  <c:f>'Analysis 1'!$AD$18</c:f>
                  <c:strCache>
                    <c:ptCount val="1"/>
                    <c:pt idx="0">
                      <c:v>5</c:v>
                    </c:pt>
                  </c:strCache>
                </c:strRef>
              </c:tx>
              <c:showLegendKey val="0"/>
              <c:showVal val="1"/>
              <c:showCatName val="0"/>
              <c:showSerName val="0"/>
              <c:showPercent val="0"/>
              <c:showBubbleSize val="0"/>
            </c:dLbl>
            <c:dLbl>
              <c:idx val="6"/>
              <c:tx>
                <c:strRef>
                  <c:f>'Analysis 1'!$AD$19</c:f>
                  <c:strCache>
                    <c:ptCount val="1"/>
                    <c:pt idx="0">
                      <c:v>10</c:v>
                    </c:pt>
                  </c:strCache>
                </c:strRef>
              </c:tx>
              <c:showLegendKey val="0"/>
              <c:showVal val="1"/>
              <c:showCatName val="0"/>
              <c:showSerName val="0"/>
              <c:showPercent val="0"/>
              <c:showBubbleSize val="0"/>
            </c:dLbl>
            <c:dLbl>
              <c:idx val="7"/>
              <c:tx>
                <c:strRef>
                  <c:f>'Analysis 1'!$AD$20</c:f>
                  <c:strCache>
                    <c:ptCount val="1"/>
                    <c:pt idx="0">
                      <c:v>20</c:v>
                    </c:pt>
                  </c:strCache>
                </c:strRef>
              </c:tx>
              <c:showLegendKey val="0"/>
              <c:showVal val="1"/>
              <c:showCatName val="0"/>
              <c:showSerName val="0"/>
              <c:showPercent val="0"/>
              <c:showBubbleSize val="0"/>
            </c:dLbl>
            <c:dLbl>
              <c:idx val="8"/>
              <c:tx>
                <c:strRef>
                  <c:f>'Analysis 1'!$AD$21</c:f>
                  <c:strCache>
                    <c:ptCount val="1"/>
                    <c:pt idx="0">
                      <c:v>30</c:v>
                    </c:pt>
                  </c:strCache>
                </c:strRef>
              </c:tx>
              <c:showLegendKey val="0"/>
              <c:showVal val="1"/>
              <c:showCatName val="0"/>
              <c:showSerName val="0"/>
              <c:showPercent val="0"/>
              <c:showBubbleSize val="0"/>
            </c:dLbl>
            <c:dLbl>
              <c:idx val="9"/>
              <c:tx>
                <c:strRef>
                  <c:f>'Analysis 1'!$AD$22</c:f>
                  <c:strCache>
                    <c:ptCount val="1"/>
                    <c:pt idx="0">
                      <c:v>40</c:v>
                    </c:pt>
                  </c:strCache>
                </c:strRef>
              </c:tx>
              <c:showLegendKey val="0"/>
              <c:showVal val="1"/>
              <c:showCatName val="0"/>
              <c:showSerName val="0"/>
              <c:showPercent val="0"/>
              <c:showBubbleSize val="0"/>
            </c:dLbl>
            <c:dLbl>
              <c:idx val="10"/>
              <c:tx>
                <c:strRef>
                  <c:f>'Analysis 1'!$AD$23</c:f>
                  <c:strCache>
                    <c:ptCount val="1"/>
                    <c:pt idx="0">
                      <c:v>50</c:v>
                    </c:pt>
                  </c:strCache>
                </c:strRef>
              </c:tx>
              <c:showLegendKey val="0"/>
              <c:showVal val="1"/>
              <c:showCatName val="0"/>
              <c:showSerName val="0"/>
              <c:showPercent val="0"/>
              <c:showBubbleSize val="0"/>
            </c:dLbl>
            <c:dLbl>
              <c:idx val="11"/>
              <c:tx>
                <c:strRef>
                  <c:f>'Analysis 1'!$AD$24</c:f>
                  <c:strCache>
                    <c:ptCount val="1"/>
                    <c:pt idx="0">
                      <c:v>60</c:v>
                    </c:pt>
                  </c:strCache>
                </c:strRef>
              </c:tx>
              <c:showLegendKey val="0"/>
              <c:showVal val="1"/>
              <c:showCatName val="0"/>
              <c:showSerName val="0"/>
              <c:showPercent val="0"/>
              <c:showBubbleSize val="0"/>
            </c:dLbl>
            <c:dLbl>
              <c:idx val="12"/>
              <c:tx>
                <c:strRef>
                  <c:f>'Analysis 1'!$AD$25</c:f>
                  <c:strCache>
                    <c:ptCount val="1"/>
                    <c:pt idx="0">
                      <c:v>70</c:v>
                    </c:pt>
                  </c:strCache>
                </c:strRef>
              </c:tx>
              <c:showLegendKey val="0"/>
              <c:showVal val="1"/>
              <c:showCatName val="0"/>
              <c:showSerName val="0"/>
              <c:showPercent val="0"/>
              <c:showBubbleSize val="0"/>
            </c:dLbl>
            <c:dLbl>
              <c:idx val="13"/>
              <c:tx>
                <c:strRef>
                  <c:f>'Analysis 1'!$AD$26</c:f>
                  <c:strCache>
                    <c:ptCount val="1"/>
                    <c:pt idx="0">
                      <c:v>80</c:v>
                    </c:pt>
                  </c:strCache>
                </c:strRef>
              </c:tx>
              <c:showLegendKey val="0"/>
              <c:showVal val="1"/>
              <c:showCatName val="0"/>
              <c:showSerName val="0"/>
              <c:showPercent val="0"/>
              <c:showBubbleSize val="0"/>
            </c:dLbl>
            <c:dLbl>
              <c:idx val="14"/>
              <c:tx>
                <c:strRef>
                  <c:f>'Analysis 1'!$AD$27</c:f>
                  <c:strCache>
                    <c:ptCount val="1"/>
                    <c:pt idx="0">
                      <c:v>90</c:v>
                    </c:pt>
                  </c:strCache>
                </c:strRef>
              </c:tx>
              <c:showLegendKey val="0"/>
              <c:showVal val="1"/>
              <c:showCatName val="0"/>
              <c:showSerName val="0"/>
              <c:showPercent val="0"/>
              <c:showBubbleSize val="0"/>
            </c:dLbl>
            <c:dLbl>
              <c:idx val="15"/>
              <c:tx>
                <c:strRef>
                  <c:f>'Analysis 1'!$AD$28</c:f>
                  <c:strCache>
                    <c:ptCount val="1"/>
                    <c:pt idx="0">
                      <c:v>95</c:v>
                    </c:pt>
                  </c:strCache>
                </c:strRef>
              </c:tx>
              <c:showLegendKey val="0"/>
              <c:showVal val="1"/>
              <c:showCatName val="0"/>
              <c:showSerName val="0"/>
              <c:showPercent val="0"/>
              <c:showBubbleSize val="0"/>
            </c:dLbl>
            <c:dLbl>
              <c:idx val="16"/>
              <c:tx>
                <c:strRef>
                  <c:f>'Analysis 1'!$AD$29</c:f>
                  <c:strCache>
                    <c:ptCount val="1"/>
                    <c:pt idx="0">
                      <c:v>99</c:v>
                    </c:pt>
                  </c:strCache>
                </c:strRef>
              </c:tx>
              <c:showLegendKey val="0"/>
              <c:showVal val="1"/>
              <c:showCatName val="0"/>
              <c:showSerName val="0"/>
              <c:showPercent val="0"/>
              <c:showBubbleSize val="0"/>
            </c:dLbl>
            <c:showLegendKey val="0"/>
            <c:showVal val="1"/>
            <c:showCatName val="0"/>
            <c:showSerName val="0"/>
            <c:showPercent val="0"/>
            <c:showBubbleSize val="0"/>
            <c:showLeaderLines val="0"/>
          </c:dLbls>
          <c:xVal>
            <c:numRef>
              <c:f>'Analysis 4'!$AC$13:$AC$29</c:f>
              <c:numCache>
                <c:formatCode>General</c:formatCode>
                <c:ptCount val="17"/>
                <c:pt idx="0">
                  <c:v>3</c:v>
                </c:pt>
                <c:pt idx="1">
                  <c:v>3</c:v>
                </c:pt>
                <c:pt idx="2">
                  <c:v>3</c:v>
                </c:pt>
                <c:pt idx="3">
                  <c:v>3</c:v>
                </c:pt>
                <c:pt idx="4">
                  <c:v>3</c:v>
                </c:pt>
                <c:pt idx="5">
                  <c:v>3</c:v>
                </c:pt>
                <c:pt idx="6">
                  <c:v>3</c:v>
                </c:pt>
                <c:pt idx="7">
                  <c:v>3</c:v>
                </c:pt>
                <c:pt idx="8">
                  <c:v>3</c:v>
                </c:pt>
                <c:pt idx="9">
                  <c:v>3</c:v>
                </c:pt>
                <c:pt idx="10">
                  <c:v>3</c:v>
                </c:pt>
                <c:pt idx="11">
                  <c:v>3</c:v>
                </c:pt>
                <c:pt idx="12">
                  <c:v>3</c:v>
                </c:pt>
                <c:pt idx="13">
                  <c:v>3</c:v>
                </c:pt>
                <c:pt idx="14">
                  <c:v>3</c:v>
                </c:pt>
                <c:pt idx="15">
                  <c:v>3</c:v>
                </c:pt>
                <c:pt idx="16">
                  <c:v>3</c:v>
                </c:pt>
              </c:numCache>
            </c:numRef>
          </c:xVal>
          <c:yVal>
            <c:numRef>
              <c:f>'Analysis 4'!$AE$13:$AE$29</c:f>
              <c:numCache>
                <c:formatCode>General</c:formatCode>
                <c:ptCount val="17"/>
                <c:pt idx="0">
                  <c:v>-1.9995654882259823</c:v>
                </c:pt>
                <c:pt idx="1">
                  <c:v>-1.6981005456233897</c:v>
                </c:pt>
                <c:pt idx="2">
                  <c:v>-1.2988530764097068</c:v>
                </c:pt>
                <c:pt idx="3">
                  <c:v>-0.9956351945975499</c:v>
                </c:pt>
                <c:pt idx="4">
                  <c:v>-0.69019608002851363</c:v>
                </c:pt>
                <c:pt idx="5">
                  <c:v>-0.27875360095282886</c:v>
                </c:pt>
                <c:pt idx="6">
                  <c:v>4.5757490560675129E-2</c:v>
                </c:pt>
                <c:pt idx="7">
                  <c:v>0.3979400086720376</c:v>
                </c:pt>
                <c:pt idx="8">
                  <c:v>0.63202321470540568</c:v>
                </c:pt>
                <c:pt idx="9">
                  <c:v>0.82390874094431887</c:v>
                </c:pt>
                <c:pt idx="10">
                  <c:v>1</c:v>
                </c:pt>
                <c:pt idx="11">
                  <c:v>1.1760912590556811</c:v>
                </c:pt>
                <c:pt idx="12">
                  <c:v>1.3679767852945943</c:v>
                </c:pt>
                <c:pt idx="13">
                  <c:v>1.6020599913279625</c:v>
                </c:pt>
                <c:pt idx="14">
                  <c:v>1.954242509439325</c:v>
                </c:pt>
                <c:pt idx="15">
                  <c:v>2.2787536009528289</c:v>
                </c:pt>
                <c:pt idx="16">
                  <c:v>2.9956351945975497</c:v>
                </c:pt>
              </c:numCache>
            </c:numRef>
          </c:yVal>
          <c:smooth val="1"/>
        </c:ser>
        <c:ser>
          <c:idx val="3"/>
          <c:order val="3"/>
          <c:tx>
            <c:v>Test positive</c:v>
          </c:tx>
          <c:marker>
            <c:symbol val="circle"/>
            <c:size val="6"/>
          </c:marker>
          <c:dLbls>
            <c:delete val="1"/>
          </c:dLbls>
          <c:xVal>
            <c:numRef>
              <c:f>'Analysis 4'!$AF$13:$AF$15</c:f>
              <c:numCache>
                <c:formatCode>General</c:formatCode>
                <c:ptCount val="3"/>
                <c:pt idx="0">
                  <c:v>1</c:v>
                </c:pt>
                <c:pt idx="1">
                  <c:v>2</c:v>
                </c:pt>
                <c:pt idx="2">
                  <c:v>3</c:v>
                </c:pt>
              </c:numCache>
            </c:numRef>
          </c:xVal>
          <c:yVal>
            <c:numRef>
              <c:f>'Analysis 4'!$AH$13:$AH$15</c:f>
              <c:numCache>
                <c:formatCode>General</c:formatCode>
                <c:ptCount val="3"/>
                <c:pt idx="0">
                  <c:v>0</c:v>
                </c:pt>
                <c:pt idx="1">
                  <c:v>0</c:v>
                </c:pt>
                <c:pt idx="2">
                  <c:v>0</c:v>
                </c:pt>
              </c:numCache>
            </c:numRef>
          </c:yVal>
          <c:smooth val="1"/>
        </c:ser>
        <c:ser>
          <c:idx val="4"/>
          <c:order val="4"/>
          <c:tx>
            <c:v>Test negative</c:v>
          </c:tx>
          <c:marker>
            <c:symbol val="circle"/>
            <c:size val="6"/>
          </c:marker>
          <c:dLbls>
            <c:delete val="1"/>
          </c:dLbls>
          <c:xVal>
            <c:numRef>
              <c:f>'Analysis 4'!$AF$16:$AF$18</c:f>
              <c:numCache>
                <c:formatCode>General</c:formatCode>
                <c:ptCount val="3"/>
                <c:pt idx="0">
                  <c:v>1</c:v>
                </c:pt>
                <c:pt idx="1">
                  <c:v>2</c:v>
                </c:pt>
                <c:pt idx="2">
                  <c:v>3</c:v>
                </c:pt>
              </c:numCache>
            </c:numRef>
          </c:xVal>
          <c:yVal>
            <c:numRef>
              <c:f>'Analysis 4'!$AH$16:$AH$18</c:f>
              <c:numCache>
                <c:formatCode>General</c:formatCode>
                <c:ptCount val="3"/>
                <c:pt idx="0">
                  <c:v>0</c:v>
                </c:pt>
                <c:pt idx="1">
                  <c:v>0</c:v>
                </c:pt>
                <c:pt idx="2">
                  <c:v>0</c:v>
                </c:pt>
              </c:numCache>
            </c:numRef>
          </c:yVal>
          <c:smooth val="1"/>
        </c:ser>
        <c:dLbls>
          <c:showLegendKey val="0"/>
          <c:showVal val="1"/>
          <c:showCatName val="0"/>
          <c:showSerName val="0"/>
          <c:showPercent val="0"/>
          <c:showBubbleSize val="0"/>
        </c:dLbls>
        <c:axId val="194258432"/>
        <c:axId val="194259968"/>
      </c:scatterChart>
      <c:valAx>
        <c:axId val="194258432"/>
        <c:scaling>
          <c:orientation val="minMax"/>
        </c:scaling>
        <c:delete val="1"/>
        <c:axPos val="b"/>
        <c:numFmt formatCode="General" sourceLinked="1"/>
        <c:majorTickMark val="out"/>
        <c:minorTickMark val="none"/>
        <c:tickLblPos val="none"/>
        <c:crossAx val="194259968"/>
        <c:crosses val="autoZero"/>
        <c:crossBetween val="midCat"/>
      </c:valAx>
      <c:valAx>
        <c:axId val="194259968"/>
        <c:scaling>
          <c:orientation val="minMax"/>
          <c:max val="3.1"/>
          <c:min val="-2.1"/>
        </c:scaling>
        <c:delete val="1"/>
        <c:axPos val="l"/>
        <c:numFmt formatCode="General" sourceLinked="1"/>
        <c:majorTickMark val="out"/>
        <c:minorTickMark val="none"/>
        <c:tickLblPos val="none"/>
        <c:crossAx val="194258432"/>
        <c:crosses val="autoZero"/>
        <c:crossBetween val="midCat"/>
      </c:valAx>
      <c:spPr>
        <a:ln w="25400">
          <a:noFill/>
        </a:ln>
      </c:spPr>
    </c:plotArea>
    <c:legend>
      <c:legendPos val="r"/>
      <c:legendEntry>
        <c:idx val="0"/>
        <c:delete val="1"/>
      </c:legendEntry>
      <c:legendEntry>
        <c:idx val="1"/>
        <c:delete val="1"/>
      </c:legendEntry>
      <c:legendEntry>
        <c:idx val="2"/>
        <c:delete val="1"/>
      </c:legendEntry>
      <c:overlay val="0"/>
    </c:legend>
    <c:plotVisOnly val="1"/>
    <c:dispBlanksAs val="gap"/>
    <c:showDLblsOverMax val="0"/>
  </c:chart>
  <c:spPr>
    <a:ln>
      <a:noFill/>
    </a:ln>
  </c:spPr>
  <c:printSettings>
    <c:headerFooter/>
    <c:pageMargins b="0.750000000000003" l="0.70000000000000095" r="0.70000000000000095" t="0.750000000000003" header="0.3" footer="0.3"/>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1" Type="http://schemas.openxmlformats.org/officeDocument/2006/relationships/chart" Target="../charts/chart3.xml"/></Relationships>
</file>

<file path=xl/drawings/_rels/drawing7.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19</xdr:col>
      <xdr:colOff>95250</xdr:colOff>
      <xdr:row>0</xdr:row>
      <xdr:rowOff>57150</xdr:rowOff>
    </xdr:from>
    <xdr:to>
      <xdr:col>19</xdr:col>
      <xdr:colOff>314325</xdr:colOff>
      <xdr:row>2</xdr:row>
      <xdr:rowOff>171450</xdr:rowOff>
    </xdr:to>
    <xdr:grpSp>
      <xdr:nvGrpSpPr>
        <xdr:cNvPr id="2" name="Group 217"/>
        <xdr:cNvGrpSpPr>
          <a:grpSpLocks/>
        </xdr:cNvGrpSpPr>
      </xdr:nvGrpSpPr>
      <xdr:grpSpPr bwMode="auto">
        <a:xfrm>
          <a:off x="7425690" y="57150"/>
          <a:ext cx="219075" cy="586740"/>
          <a:chOff x="915" y="1"/>
          <a:chExt cx="23" cy="59"/>
        </a:xfrm>
      </xdr:grpSpPr>
      <xdr:sp macro="" textlink="">
        <xdr:nvSpPr>
          <xdr:cNvPr id="3" name="Rectangle 218"/>
          <xdr:cNvSpPr>
            <a:spLocks noChangeArrowheads="1"/>
          </xdr:cNvSpPr>
        </xdr:nvSpPr>
        <xdr:spPr bwMode="auto">
          <a:xfrm>
            <a:off x="918" y="45"/>
            <a:ext cx="17" cy="15"/>
          </a:xfrm>
          <a:prstGeom prst="rect">
            <a:avLst/>
          </a:prstGeom>
          <a:noFill/>
          <a:ln w="19050" algn="ctr">
            <a:solidFill>
              <a:srgbClr val="000000"/>
            </a:solidFill>
            <a:miter lim="800000"/>
            <a:headEnd/>
            <a:tailEnd/>
          </a:ln>
          <a:effectLst>
            <a:outerShdw dist="35921" dir="2700000" algn="ctr" rotWithShape="0">
              <a:srgbClr val="808080"/>
            </a:outerShdw>
          </a:effectLst>
        </xdr:spPr>
      </xdr:sp>
      <xdr:sp macro="" textlink="">
        <xdr:nvSpPr>
          <xdr:cNvPr id="4" name="AutoShape 219"/>
          <xdr:cNvSpPr>
            <a:spLocks noChangeArrowheads="1"/>
          </xdr:cNvSpPr>
        </xdr:nvSpPr>
        <xdr:spPr bwMode="auto">
          <a:xfrm rot="10800000">
            <a:off x="915" y="1"/>
            <a:ext cx="23" cy="19"/>
          </a:xfrm>
          <a:prstGeom prst="triangle">
            <a:avLst>
              <a:gd name="adj" fmla="val 50000"/>
            </a:avLst>
          </a:prstGeom>
          <a:noFill/>
          <a:ln w="19050" algn="ctr">
            <a:solidFill>
              <a:srgbClr val="000000"/>
            </a:solidFill>
            <a:miter lim="800000"/>
            <a:headEnd/>
            <a:tailEnd/>
          </a:ln>
          <a:effectLst>
            <a:outerShdw dist="35921" dir="2700000" algn="ctr" rotWithShape="0">
              <a:srgbClr val="808080"/>
            </a:outerShdw>
          </a:effectLst>
        </xdr:spPr>
      </xdr:sp>
      <xdr:sp macro="" textlink="">
        <xdr:nvSpPr>
          <xdr:cNvPr id="5" name="Oval 220"/>
          <xdr:cNvSpPr>
            <a:spLocks noChangeArrowheads="1"/>
          </xdr:cNvSpPr>
        </xdr:nvSpPr>
        <xdr:spPr bwMode="auto">
          <a:xfrm>
            <a:off x="915" y="24"/>
            <a:ext cx="22" cy="30"/>
          </a:xfrm>
          <a:prstGeom prst="ellipse">
            <a:avLst/>
          </a:prstGeom>
          <a:noFill/>
          <a:ln w="19050" algn="ctr">
            <a:solidFill>
              <a:srgbClr val="000000"/>
            </a:solidFill>
            <a:round/>
            <a:headEnd/>
            <a:tailEnd/>
          </a:ln>
          <a:effectLst>
            <a:outerShdw dist="35921" dir="2700000" algn="ctr" rotWithShape="0">
              <a:srgbClr val="808080"/>
            </a:outerShdw>
          </a:effectLst>
        </xdr:spPr>
      </xdr:sp>
    </xdr:grpSp>
    <xdr:clientData/>
  </xdr:twoCellAnchor>
  <xdr:twoCellAnchor>
    <xdr:from>
      <xdr:col>5</xdr:col>
      <xdr:colOff>76200</xdr:colOff>
      <xdr:row>4</xdr:row>
      <xdr:rowOff>180975</xdr:rowOff>
    </xdr:from>
    <xdr:to>
      <xdr:col>10</xdr:col>
      <xdr:colOff>333375</xdr:colOff>
      <xdr:row>16</xdr:row>
      <xdr:rowOff>123825</xdr:rowOff>
    </xdr:to>
    <xdr:grpSp>
      <xdr:nvGrpSpPr>
        <xdr:cNvPr id="6" name="Group 503"/>
        <xdr:cNvGrpSpPr>
          <a:grpSpLocks/>
        </xdr:cNvGrpSpPr>
      </xdr:nvGrpSpPr>
      <xdr:grpSpPr bwMode="auto">
        <a:xfrm>
          <a:off x="1844040" y="1232535"/>
          <a:ext cx="2375535" cy="2030730"/>
          <a:chOff x="483" y="290"/>
          <a:chExt cx="199" cy="161"/>
        </a:xfrm>
      </xdr:grpSpPr>
      <xdr:sp macro="" textlink="">
        <xdr:nvSpPr>
          <xdr:cNvPr id="7" name="Line 504"/>
          <xdr:cNvSpPr>
            <a:spLocks noChangeShapeType="1"/>
          </xdr:cNvSpPr>
        </xdr:nvSpPr>
        <xdr:spPr bwMode="auto">
          <a:xfrm>
            <a:off x="483" y="290"/>
            <a:ext cx="100" cy="161"/>
          </a:xfrm>
          <a:prstGeom prst="line">
            <a:avLst/>
          </a:prstGeom>
          <a:noFill/>
          <a:ln w="9525">
            <a:solidFill>
              <a:srgbClr val="000000"/>
            </a:solidFill>
            <a:round/>
            <a:headEnd/>
            <a:tailEnd/>
          </a:ln>
          <a:effectLst/>
        </xdr:spPr>
      </xdr:sp>
      <xdr:sp macro="" textlink="">
        <xdr:nvSpPr>
          <xdr:cNvPr id="8" name="Line 505"/>
          <xdr:cNvSpPr>
            <a:spLocks noChangeShapeType="1"/>
          </xdr:cNvSpPr>
        </xdr:nvSpPr>
        <xdr:spPr bwMode="auto">
          <a:xfrm flipH="1">
            <a:off x="582" y="290"/>
            <a:ext cx="100" cy="161"/>
          </a:xfrm>
          <a:prstGeom prst="line">
            <a:avLst/>
          </a:prstGeom>
          <a:noFill/>
          <a:ln w="9525">
            <a:solidFill>
              <a:srgbClr val="000000"/>
            </a:solidFill>
            <a:round/>
            <a:headEnd/>
            <a:tailEnd/>
          </a:ln>
          <a:effectLst/>
        </xdr:spPr>
      </xdr:sp>
    </xdr:grpSp>
    <xdr:clientData/>
  </xdr:twoCellAnchor>
  <xdr:twoCellAnchor>
    <xdr:from>
      <xdr:col>5</xdr:col>
      <xdr:colOff>114300</xdr:colOff>
      <xdr:row>4</xdr:row>
      <xdr:rowOff>180975</xdr:rowOff>
    </xdr:from>
    <xdr:to>
      <xdr:col>11</xdr:col>
      <xdr:colOff>9525</xdr:colOff>
      <xdr:row>4</xdr:row>
      <xdr:rowOff>180975</xdr:rowOff>
    </xdr:to>
    <xdr:sp macro="" textlink="">
      <xdr:nvSpPr>
        <xdr:cNvPr id="9" name="Line 507"/>
        <xdr:cNvSpPr>
          <a:spLocks noChangeShapeType="1"/>
        </xdr:cNvSpPr>
      </xdr:nvSpPr>
      <xdr:spPr bwMode="auto">
        <a:xfrm>
          <a:off x="1838325" y="1238250"/>
          <a:ext cx="2333625" cy="0"/>
        </a:xfrm>
        <a:prstGeom prst="line">
          <a:avLst/>
        </a:prstGeom>
        <a:noFill/>
        <a:ln w="9525">
          <a:solidFill>
            <a:srgbClr val="000000"/>
          </a:solidFill>
          <a:prstDash val="dash"/>
          <a:round/>
          <a:headEnd/>
          <a:tailEnd/>
        </a:ln>
        <a:effectLst/>
      </xdr:spPr>
    </xdr:sp>
    <xdr:clientData/>
  </xdr:twoCellAnchor>
  <xdr:twoCellAnchor>
    <xdr:from>
      <xdr:col>6</xdr:col>
      <xdr:colOff>238125</xdr:colOff>
      <xdr:row>22</xdr:row>
      <xdr:rowOff>57150</xdr:rowOff>
    </xdr:from>
    <xdr:to>
      <xdr:col>9</xdr:col>
      <xdr:colOff>219075</xdr:colOff>
      <xdr:row>31</xdr:row>
      <xdr:rowOff>47625</xdr:rowOff>
    </xdr:to>
    <xdr:grpSp>
      <xdr:nvGrpSpPr>
        <xdr:cNvPr id="10" name="Group 509"/>
        <xdr:cNvGrpSpPr>
          <a:grpSpLocks/>
        </xdr:cNvGrpSpPr>
      </xdr:nvGrpSpPr>
      <xdr:grpSpPr bwMode="auto">
        <a:xfrm>
          <a:off x="2402205" y="4156710"/>
          <a:ext cx="1283970" cy="1430655"/>
          <a:chOff x="207" y="311"/>
          <a:chExt cx="122" cy="108"/>
        </a:xfrm>
      </xdr:grpSpPr>
      <xdr:sp macro="" textlink="">
        <xdr:nvSpPr>
          <xdr:cNvPr id="11" name="Oval 497"/>
          <xdr:cNvSpPr>
            <a:spLocks noChangeArrowheads="1"/>
          </xdr:cNvSpPr>
        </xdr:nvSpPr>
        <xdr:spPr bwMode="auto">
          <a:xfrm>
            <a:off x="207" y="311"/>
            <a:ext cx="122" cy="108"/>
          </a:xfrm>
          <a:prstGeom prst="ellipse">
            <a:avLst/>
          </a:prstGeom>
          <a:noFill/>
          <a:ln w="9525">
            <a:solidFill>
              <a:srgbClr val="000000"/>
            </a:solidFill>
            <a:prstDash val="dash"/>
            <a:round/>
            <a:headEnd/>
            <a:tailEnd/>
          </a:ln>
          <a:effectLst/>
        </xdr:spPr>
      </xdr:sp>
      <xdr:sp macro="" textlink="">
        <xdr:nvSpPr>
          <xdr:cNvPr id="12" name="Oval 498"/>
          <xdr:cNvSpPr>
            <a:spLocks noChangeArrowheads="1"/>
          </xdr:cNvSpPr>
        </xdr:nvSpPr>
        <xdr:spPr bwMode="auto">
          <a:xfrm>
            <a:off x="209" y="345"/>
            <a:ext cx="119" cy="41"/>
          </a:xfrm>
          <a:prstGeom prst="ellipse">
            <a:avLst/>
          </a:prstGeom>
          <a:noFill/>
          <a:ln w="12700">
            <a:solidFill>
              <a:srgbClr val="000000"/>
            </a:solidFill>
            <a:round/>
            <a:headEnd/>
            <a:tailEnd/>
          </a:ln>
          <a:effectLst/>
        </xdr:spPr>
      </xdr:sp>
    </xdr:grpSp>
    <xdr:clientData/>
  </xdr:twoCellAnchor>
  <xdr:twoCellAnchor>
    <xdr:from>
      <xdr:col>6</xdr:col>
      <xdr:colOff>314325</xdr:colOff>
      <xdr:row>36</xdr:row>
      <xdr:rowOff>85725</xdr:rowOff>
    </xdr:from>
    <xdr:to>
      <xdr:col>9</xdr:col>
      <xdr:colOff>152400</xdr:colOff>
      <xdr:row>44</xdr:row>
      <xdr:rowOff>47625</xdr:rowOff>
    </xdr:to>
    <xdr:grpSp>
      <xdr:nvGrpSpPr>
        <xdr:cNvPr id="13" name="Group 499"/>
        <xdr:cNvGrpSpPr>
          <a:grpSpLocks/>
        </xdr:cNvGrpSpPr>
      </xdr:nvGrpSpPr>
      <xdr:grpSpPr bwMode="auto">
        <a:xfrm>
          <a:off x="2478405" y="6356985"/>
          <a:ext cx="1141095" cy="1074420"/>
          <a:chOff x="503" y="463"/>
          <a:chExt cx="100" cy="87"/>
        </a:xfrm>
      </xdr:grpSpPr>
      <xdr:sp macro="" textlink="">
        <xdr:nvSpPr>
          <xdr:cNvPr id="14" name="Rectangle 500"/>
          <xdr:cNvSpPr>
            <a:spLocks noChangeArrowheads="1"/>
          </xdr:cNvSpPr>
        </xdr:nvSpPr>
        <xdr:spPr bwMode="auto">
          <a:xfrm>
            <a:off x="503" y="463"/>
            <a:ext cx="100" cy="87"/>
          </a:xfrm>
          <a:prstGeom prst="rect">
            <a:avLst/>
          </a:prstGeom>
          <a:noFill/>
          <a:ln w="19050">
            <a:solidFill>
              <a:srgbClr val="000000"/>
            </a:solidFill>
            <a:miter lim="800000"/>
            <a:headEnd/>
            <a:tailEnd/>
          </a:ln>
          <a:effectLst/>
        </xdr:spPr>
      </xdr:sp>
      <xdr:sp macro="" textlink="">
        <xdr:nvSpPr>
          <xdr:cNvPr id="15" name="Line 501"/>
          <xdr:cNvSpPr>
            <a:spLocks noChangeShapeType="1"/>
          </xdr:cNvSpPr>
        </xdr:nvSpPr>
        <xdr:spPr bwMode="auto">
          <a:xfrm>
            <a:off x="503" y="506"/>
            <a:ext cx="98" cy="0"/>
          </a:xfrm>
          <a:prstGeom prst="line">
            <a:avLst/>
          </a:prstGeom>
          <a:noFill/>
          <a:ln w="9525">
            <a:solidFill>
              <a:srgbClr val="000000"/>
            </a:solidFill>
            <a:round/>
            <a:headEnd/>
            <a:tailEnd/>
          </a:ln>
          <a:effectLst/>
        </xdr:spPr>
      </xdr:sp>
    </xdr:grpSp>
    <xdr:clientData/>
  </xdr:twoCellAnchor>
  <xdr:twoCellAnchor>
    <xdr:from>
      <xdr:col>5</xdr:col>
      <xdr:colOff>314325</xdr:colOff>
      <xdr:row>6</xdr:row>
      <xdr:rowOff>180975</xdr:rowOff>
    </xdr:from>
    <xdr:to>
      <xdr:col>10</xdr:col>
      <xdr:colOff>85725</xdr:colOff>
      <xdr:row>6</xdr:row>
      <xdr:rowOff>180975</xdr:rowOff>
    </xdr:to>
    <xdr:sp macro="" textlink="">
      <xdr:nvSpPr>
        <xdr:cNvPr id="16" name="Line 506"/>
        <xdr:cNvSpPr>
          <a:spLocks noChangeShapeType="1"/>
        </xdr:cNvSpPr>
      </xdr:nvSpPr>
      <xdr:spPr bwMode="auto">
        <a:xfrm>
          <a:off x="2038350" y="2124075"/>
          <a:ext cx="1847850" cy="0"/>
        </a:xfrm>
        <a:prstGeom prst="line">
          <a:avLst/>
        </a:prstGeom>
        <a:noFill/>
        <a:ln w="9525">
          <a:solidFill>
            <a:srgbClr val="000000"/>
          </a:solidFill>
          <a:round/>
          <a:headEnd/>
          <a:tailEnd/>
        </a:ln>
        <a:effectLst/>
      </xdr:spPr>
    </xdr:sp>
    <xdr:clientData/>
  </xdr:twoCellAnchor>
  <xdr:twoCellAnchor>
    <xdr:from>
      <xdr:col>6</xdr:col>
      <xdr:colOff>142875</xdr:colOff>
      <xdr:row>9</xdr:row>
      <xdr:rowOff>9525</xdr:rowOff>
    </xdr:from>
    <xdr:to>
      <xdr:col>9</xdr:col>
      <xdr:colOff>276225</xdr:colOff>
      <xdr:row>9</xdr:row>
      <xdr:rowOff>9525</xdr:rowOff>
    </xdr:to>
    <xdr:sp macro="" textlink="">
      <xdr:nvSpPr>
        <xdr:cNvPr id="17" name="Line 508"/>
        <xdr:cNvSpPr>
          <a:spLocks noChangeShapeType="1"/>
        </xdr:cNvSpPr>
      </xdr:nvSpPr>
      <xdr:spPr bwMode="auto">
        <a:xfrm>
          <a:off x="2257425" y="1990725"/>
          <a:ext cx="1409700" cy="0"/>
        </a:xfrm>
        <a:prstGeom prst="line">
          <a:avLst/>
        </a:prstGeom>
        <a:noFill/>
        <a:ln w="9525">
          <a:solidFill>
            <a:srgbClr val="000000"/>
          </a:solidFill>
          <a:round/>
          <a:headEnd/>
          <a:tailEnd/>
        </a:ln>
        <a:effectLst/>
      </xdr:spPr>
    </xdr:sp>
    <xdr:clientData/>
  </xdr:twoCellAnchor>
  <xdr:twoCellAnchor>
    <xdr:from>
      <xdr:col>22</xdr:col>
      <xdr:colOff>390525</xdr:colOff>
      <xdr:row>10</xdr:row>
      <xdr:rowOff>38100</xdr:rowOff>
    </xdr:from>
    <xdr:to>
      <xdr:col>34</xdr:col>
      <xdr:colOff>76200</xdr:colOff>
      <xdr:row>49</xdr:row>
      <xdr:rowOff>123826</xdr:rowOff>
    </xdr:to>
    <xdr:graphicFrame macro="">
      <xdr:nvGraphicFramePr>
        <xdr:cNvPr id="18" name="Chart 1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0.17181</cdr:x>
      <cdr:y>0.88519</cdr:y>
    </cdr:from>
    <cdr:to>
      <cdr:x>0.30895</cdr:x>
      <cdr:y>0.97734</cdr:y>
    </cdr:to>
    <cdr:sp macro="" textlink="">
      <cdr:nvSpPr>
        <cdr:cNvPr id="2" name="TextBox 1"/>
        <cdr:cNvSpPr txBox="1"/>
      </cdr:nvSpPr>
      <cdr:spPr>
        <a:xfrm xmlns:a="http://schemas.openxmlformats.org/drawingml/2006/main">
          <a:off x="661160" y="5581632"/>
          <a:ext cx="527729" cy="581057"/>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pPr algn="ctr"/>
          <a:r>
            <a:rPr lang="en-NZ" sz="1100"/>
            <a:t>Pretest </a:t>
          </a:r>
        </a:p>
        <a:p xmlns:a="http://schemas.openxmlformats.org/drawingml/2006/main">
          <a:pPr algn="ctr"/>
          <a:r>
            <a:rPr lang="en-NZ" sz="1100"/>
            <a:t>probability</a:t>
          </a:r>
        </a:p>
      </cdr:txBody>
    </cdr:sp>
  </cdr:relSizeAnchor>
  <cdr:relSizeAnchor xmlns:cdr="http://schemas.openxmlformats.org/drawingml/2006/chartDrawing">
    <cdr:from>
      <cdr:x>0.55895</cdr:x>
      <cdr:y>0.88368</cdr:y>
    </cdr:from>
    <cdr:to>
      <cdr:x>0.69609</cdr:x>
      <cdr:y>0.97583</cdr:y>
    </cdr:to>
    <cdr:sp macro="" textlink="">
      <cdr:nvSpPr>
        <cdr:cNvPr id="3" name="TextBox 1"/>
        <cdr:cNvSpPr txBox="1"/>
      </cdr:nvSpPr>
      <cdr:spPr>
        <a:xfrm xmlns:a="http://schemas.openxmlformats.org/drawingml/2006/main">
          <a:off x="2150914" y="5572111"/>
          <a:ext cx="527728" cy="581057"/>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NZ" sz="1100"/>
            <a:t>Posttest</a:t>
          </a:r>
        </a:p>
        <a:p xmlns:a="http://schemas.openxmlformats.org/drawingml/2006/main">
          <a:pPr algn="ctr"/>
          <a:r>
            <a:rPr lang="en-NZ" sz="1100"/>
            <a:t>probability</a:t>
          </a:r>
        </a:p>
      </cdr:txBody>
    </cdr:sp>
  </cdr:relSizeAnchor>
  <cdr:relSizeAnchor xmlns:cdr="http://schemas.openxmlformats.org/drawingml/2006/chartDrawing">
    <cdr:from>
      <cdr:x>0.37038</cdr:x>
      <cdr:y>0.88217</cdr:y>
    </cdr:from>
    <cdr:to>
      <cdr:x>0.50752</cdr:x>
      <cdr:y>0.97432</cdr:y>
    </cdr:to>
    <cdr:sp macro="" textlink="">
      <cdr:nvSpPr>
        <cdr:cNvPr id="4" name="TextBox 1"/>
        <cdr:cNvSpPr txBox="1"/>
      </cdr:nvSpPr>
      <cdr:spPr>
        <a:xfrm xmlns:a="http://schemas.openxmlformats.org/drawingml/2006/main">
          <a:off x="1425278" y="5562590"/>
          <a:ext cx="527728" cy="581056"/>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NZ" sz="1100"/>
            <a:t>Likelihood</a:t>
          </a:r>
          <a:endParaRPr lang="en-NZ" sz="1100" baseline="0"/>
        </a:p>
        <a:p xmlns:a="http://schemas.openxmlformats.org/drawingml/2006/main">
          <a:pPr algn="ctr"/>
          <a:r>
            <a:rPr lang="en-NZ" sz="1100" baseline="0"/>
            <a:t>ratio</a:t>
          </a:r>
        </a:p>
      </cdr:txBody>
    </cdr:sp>
  </cdr:relSizeAnchor>
  <cdr:relSizeAnchor xmlns:cdr="http://schemas.openxmlformats.org/drawingml/2006/chartDrawing">
    <cdr:from>
      <cdr:x>0</cdr:x>
      <cdr:y>0</cdr:y>
    </cdr:from>
    <cdr:to>
      <cdr:x>0</cdr:x>
      <cdr:y>0</cdr:y>
    </cdr:to>
    <cdr:sp macro="" textlink="">
      <cdr:nvSpPr>
        <cdr:cNvPr id="6" name="Straight Connector 5"/>
        <cdr:cNvSpPr/>
      </cdr:nvSpPr>
      <cdr:spPr>
        <a:xfrm xmlns:a="http://schemas.openxmlformats.org/drawingml/2006/main">
          <a:off x="-5838825" y="-38099"/>
          <a:ext cx="0" cy="0"/>
        </a:xfrm>
        <a:prstGeom xmlns:a="http://schemas.openxmlformats.org/drawingml/2006/main" prst="line">
          <a:avLst/>
        </a:prstGeom>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dr:relSizeAnchor xmlns:cdr="http://schemas.openxmlformats.org/drawingml/2006/chartDrawing">
    <cdr:from>
      <cdr:x>0</cdr:x>
      <cdr:y>0</cdr:y>
    </cdr:from>
    <cdr:to>
      <cdr:x>0</cdr:x>
      <cdr:y>0</cdr:y>
    </cdr:to>
    <cdr:sp macro="" textlink="">
      <cdr:nvSpPr>
        <cdr:cNvPr id="8" name="Straight Connector 7"/>
        <cdr:cNvSpPr/>
      </cdr:nvSpPr>
      <cdr:spPr>
        <a:xfrm xmlns:a="http://schemas.openxmlformats.org/drawingml/2006/main">
          <a:off x="-5838825" y="-38099"/>
          <a:ext cx="0" cy="0"/>
        </a:xfrm>
        <a:prstGeom xmlns:a="http://schemas.openxmlformats.org/drawingml/2006/main" prst="line">
          <a:avLst/>
        </a:prstGeom>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userShapes>
</file>

<file path=xl/drawings/drawing3.xml><?xml version="1.0" encoding="utf-8"?>
<xdr:wsDr xmlns:xdr="http://schemas.openxmlformats.org/drawingml/2006/spreadsheetDrawing" xmlns:a="http://schemas.openxmlformats.org/drawingml/2006/main">
  <xdr:twoCellAnchor>
    <xdr:from>
      <xdr:col>19</xdr:col>
      <xdr:colOff>95250</xdr:colOff>
      <xdr:row>0</xdr:row>
      <xdr:rowOff>57150</xdr:rowOff>
    </xdr:from>
    <xdr:to>
      <xdr:col>19</xdr:col>
      <xdr:colOff>314325</xdr:colOff>
      <xdr:row>2</xdr:row>
      <xdr:rowOff>171450</xdr:rowOff>
    </xdr:to>
    <xdr:grpSp>
      <xdr:nvGrpSpPr>
        <xdr:cNvPr id="2" name="Group 217"/>
        <xdr:cNvGrpSpPr>
          <a:grpSpLocks/>
        </xdr:cNvGrpSpPr>
      </xdr:nvGrpSpPr>
      <xdr:grpSpPr bwMode="auto">
        <a:xfrm>
          <a:off x="7425690" y="57150"/>
          <a:ext cx="219075" cy="586740"/>
          <a:chOff x="915" y="1"/>
          <a:chExt cx="23" cy="59"/>
        </a:xfrm>
      </xdr:grpSpPr>
      <xdr:sp macro="" textlink="">
        <xdr:nvSpPr>
          <xdr:cNvPr id="3" name="Rectangle 218"/>
          <xdr:cNvSpPr>
            <a:spLocks noChangeArrowheads="1"/>
          </xdr:cNvSpPr>
        </xdr:nvSpPr>
        <xdr:spPr bwMode="auto">
          <a:xfrm>
            <a:off x="918" y="45"/>
            <a:ext cx="17" cy="15"/>
          </a:xfrm>
          <a:prstGeom prst="rect">
            <a:avLst/>
          </a:prstGeom>
          <a:noFill/>
          <a:ln w="19050" algn="ctr">
            <a:solidFill>
              <a:srgbClr val="000000"/>
            </a:solidFill>
            <a:miter lim="800000"/>
            <a:headEnd/>
            <a:tailEnd/>
          </a:ln>
          <a:effectLst>
            <a:outerShdw dist="35921" dir="2700000" algn="ctr" rotWithShape="0">
              <a:srgbClr val="808080"/>
            </a:outerShdw>
          </a:effectLst>
        </xdr:spPr>
      </xdr:sp>
      <xdr:sp macro="" textlink="">
        <xdr:nvSpPr>
          <xdr:cNvPr id="4" name="AutoShape 219"/>
          <xdr:cNvSpPr>
            <a:spLocks noChangeArrowheads="1"/>
          </xdr:cNvSpPr>
        </xdr:nvSpPr>
        <xdr:spPr bwMode="auto">
          <a:xfrm rot="10800000">
            <a:off x="915" y="1"/>
            <a:ext cx="23" cy="19"/>
          </a:xfrm>
          <a:prstGeom prst="triangle">
            <a:avLst>
              <a:gd name="adj" fmla="val 50000"/>
            </a:avLst>
          </a:prstGeom>
          <a:noFill/>
          <a:ln w="19050" algn="ctr">
            <a:solidFill>
              <a:srgbClr val="000000"/>
            </a:solidFill>
            <a:miter lim="800000"/>
            <a:headEnd/>
            <a:tailEnd/>
          </a:ln>
          <a:effectLst>
            <a:outerShdw dist="35921" dir="2700000" algn="ctr" rotWithShape="0">
              <a:srgbClr val="808080"/>
            </a:outerShdw>
          </a:effectLst>
        </xdr:spPr>
      </xdr:sp>
      <xdr:sp macro="" textlink="">
        <xdr:nvSpPr>
          <xdr:cNvPr id="5" name="Oval 220"/>
          <xdr:cNvSpPr>
            <a:spLocks noChangeArrowheads="1"/>
          </xdr:cNvSpPr>
        </xdr:nvSpPr>
        <xdr:spPr bwMode="auto">
          <a:xfrm>
            <a:off x="915" y="24"/>
            <a:ext cx="22" cy="30"/>
          </a:xfrm>
          <a:prstGeom prst="ellipse">
            <a:avLst/>
          </a:prstGeom>
          <a:noFill/>
          <a:ln w="19050" algn="ctr">
            <a:solidFill>
              <a:srgbClr val="000000"/>
            </a:solidFill>
            <a:round/>
            <a:headEnd/>
            <a:tailEnd/>
          </a:ln>
          <a:effectLst>
            <a:outerShdw dist="35921" dir="2700000" algn="ctr" rotWithShape="0">
              <a:srgbClr val="808080"/>
            </a:outerShdw>
          </a:effectLst>
        </xdr:spPr>
      </xdr:sp>
    </xdr:grpSp>
    <xdr:clientData/>
  </xdr:twoCellAnchor>
  <xdr:twoCellAnchor>
    <xdr:from>
      <xdr:col>5</xdr:col>
      <xdr:colOff>76200</xdr:colOff>
      <xdr:row>4</xdr:row>
      <xdr:rowOff>180975</xdr:rowOff>
    </xdr:from>
    <xdr:to>
      <xdr:col>10</xdr:col>
      <xdr:colOff>333375</xdr:colOff>
      <xdr:row>16</xdr:row>
      <xdr:rowOff>123825</xdr:rowOff>
    </xdr:to>
    <xdr:grpSp>
      <xdr:nvGrpSpPr>
        <xdr:cNvPr id="6" name="Group 503"/>
        <xdr:cNvGrpSpPr>
          <a:grpSpLocks/>
        </xdr:cNvGrpSpPr>
      </xdr:nvGrpSpPr>
      <xdr:grpSpPr bwMode="auto">
        <a:xfrm>
          <a:off x="1844040" y="1232535"/>
          <a:ext cx="2375535" cy="2030730"/>
          <a:chOff x="483" y="290"/>
          <a:chExt cx="199" cy="161"/>
        </a:xfrm>
      </xdr:grpSpPr>
      <xdr:sp macro="" textlink="">
        <xdr:nvSpPr>
          <xdr:cNvPr id="7" name="Line 504"/>
          <xdr:cNvSpPr>
            <a:spLocks noChangeShapeType="1"/>
          </xdr:cNvSpPr>
        </xdr:nvSpPr>
        <xdr:spPr bwMode="auto">
          <a:xfrm>
            <a:off x="483" y="290"/>
            <a:ext cx="100" cy="161"/>
          </a:xfrm>
          <a:prstGeom prst="line">
            <a:avLst/>
          </a:prstGeom>
          <a:noFill/>
          <a:ln w="9525">
            <a:solidFill>
              <a:srgbClr val="000000"/>
            </a:solidFill>
            <a:round/>
            <a:headEnd/>
            <a:tailEnd/>
          </a:ln>
          <a:effectLst/>
        </xdr:spPr>
      </xdr:sp>
      <xdr:sp macro="" textlink="">
        <xdr:nvSpPr>
          <xdr:cNvPr id="8" name="Line 505"/>
          <xdr:cNvSpPr>
            <a:spLocks noChangeShapeType="1"/>
          </xdr:cNvSpPr>
        </xdr:nvSpPr>
        <xdr:spPr bwMode="auto">
          <a:xfrm flipH="1">
            <a:off x="582" y="290"/>
            <a:ext cx="100" cy="161"/>
          </a:xfrm>
          <a:prstGeom prst="line">
            <a:avLst/>
          </a:prstGeom>
          <a:noFill/>
          <a:ln w="9525">
            <a:solidFill>
              <a:srgbClr val="000000"/>
            </a:solidFill>
            <a:round/>
            <a:headEnd/>
            <a:tailEnd/>
          </a:ln>
          <a:effectLst/>
        </xdr:spPr>
      </xdr:sp>
    </xdr:grpSp>
    <xdr:clientData/>
  </xdr:twoCellAnchor>
  <xdr:twoCellAnchor>
    <xdr:from>
      <xdr:col>5</xdr:col>
      <xdr:colOff>114300</xdr:colOff>
      <xdr:row>4</xdr:row>
      <xdr:rowOff>180975</xdr:rowOff>
    </xdr:from>
    <xdr:to>
      <xdr:col>11</xdr:col>
      <xdr:colOff>9525</xdr:colOff>
      <xdr:row>4</xdr:row>
      <xdr:rowOff>180975</xdr:rowOff>
    </xdr:to>
    <xdr:sp macro="" textlink="">
      <xdr:nvSpPr>
        <xdr:cNvPr id="9" name="Line 507"/>
        <xdr:cNvSpPr>
          <a:spLocks noChangeShapeType="1"/>
        </xdr:cNvSpPr>
      </xdr:nvSpPr>
      <xdr:spPr bwMode="auto">
        <a:xfrm>
          <a:off x="1838325" y="1238250"/>
          <a:ext cx="2333625" cy="0"/>
        </a:xfrm>
        <a:prstGeom prst="line">
          <a:avLst/>
        </a:prstGeom>
        <a:noFill/>
        <a:ln w="9525">
          <a:solidFill>
            <a:srgbClr val="000000"/>
          </a:solidFill>
          <a:prstDash val="dash"/>
          <a:round/>
          <a:headEnd/>
          <a:tailEnd/>
        </a:ln>
        <a:effectLst/>
      </xdr:spPr>
    </xdr:sp>
    <xdr:clientData/>
  </xdr:twoCellAnchor>
  <xdr:twoCellAnchor>
    <xdr:from>
      <xdr:col>6</xdr:col>
      <xdr:colOff>238125</xdr:colOff>
      <xdr:row>22</xdr:row>
      <xdr:rowOff>57150</xdr:rowOff>
    </xdr:from>
    <xdr:to>
      <xdr:col>9</xdr:col>
      <xdr:colOff>219075</xdr:colOff>
      <xdr:row>31</xdr:row>
      <xdr:rowOff>47625</xdr:rowOff>
    </xdr:to>
    <xdr:grpSp>
      <xdr:nvGrpSpPr>
        <xdr:cNvPr id="10" name="Group 509"/>
        <xdr:cNvGrpSpPr>
          <a:grpSpLocks/>
        </xdr:cNvGrpSpPr>
      </xdr:nvGrpSpPr>
      <xdr:grpSpPr bwMode="auto">
        <a:xfrm>
          <a:off x="2402205" y="4156710"/>
          <a:ext cx="1283970" cy="1430655"/>
          <a:chOff x="207" y="311"/>
          <a:chExt cx="122" cy="108"/>
        </a:xfrm>
      </xdr:grpSpPr>
      <xdr:sp macro="" textlink="">
        <xdr:nvSpPr>
          <xdr:cNvPr id="11" name="Oval 497"/>
          <xdr:cNvSpPr>
            <a:spLocks noChangeArrowheads="1"/>
          </xdr:cNvSpPr>
        </xdr:nvSpPr>
        <xdr:spPr bwMode="auto">
          <a:xfrm>
            <a:off x="207" y="311"/>
            <a:ext cx="122" cy="108"/>
          </a:xfrm>
          <a:prstGeom prst="ellipse">
            <a:avLst/>
          </a:prstGeom>
          <a:noFill/>
          <a:ln w="9525">
            <a:solidFill>
              <a:srgbClr val="000000"/>
            </a:solidFill>
            <a:prstDash val="dash"/>
            <a:round/>
            <a:headEnd/>
            <a:tailEnd/>
          </a:ln>
          <a:effectLst/>
        </xdr:spPr>
      </xdr:sp>
      <xdr:sp macro="" textlink="">
        <xdr:nvSpPr>
          <xdr:cNvPr id="12" name="Oval 498"/>
          <xdr:cNvSpPr>
            <a:spLocks noChangeArrowheads="1"/>
          </xdr:cNvSpPr>
        </xdr:nvSpPr>
        <xdr:spPr bwMode="auto">
          <a:xfrm>
            <a:off x="209" y="345"/>
            <a:ext cx="119" cy="41"/>
          </a:xfrm>
          <a:prstGeom prst="ellipse">
            <a:avLst/>
          </a:prstGeom>
          <a:noFill/>
          <a:ln w="12700">
            <a:solidFill>
              <a:srgbClr val="000000"/>
            </a:solidFill>
            <a:round/>
            <a:headEnd/>
            <a:tailEnd/>
          </a:ln>
          <a:effectLst/>
        </xdr:spPr>
      </xdr:sp>
    </xdr:grpSp>
    <xdr:clientData/>
  </xdr:twoCellAnchor>
  <xdr:twoCellAnchor>
    <xdr:from>
      <xdr:col>6</xdr:col>
      <xdr:colOff>314325</xdr:colOff>
      <xdr:row>36</xdr:row>
      <xdr:rowOff>85725</xdr:rowOff>
    </xdr:from>
    <xdr:to>
      <xdr:col>9</xdr:col>
      <xdr:colOff>152400</xdr:colOff>
      <xdr:row>44</xdr:row>
      <xdr:rowOff>47625</xdr:rowOff>
    </xdr:to>
    <xdr:grpSp>
      <xdr:nvGrpSpPr>
        <xdr:cNvPr id="13" name="Group 499"/>
        <xdr:cNvGrpSpPr>
          <a:grpSpLocks/>
        </xdr:cNvGrpSpPr>
      </xdr:nvGrpSpPr>
      <xdr:grpSpPr bwMode="auto">
        <a:xfrm>
          <a:off x="2478405" y="6356985"/>
          <a:ext cx="1141095" cy="1074420"/>
          <a:chOff x="503" y="463"/>
          <a:chExt cx="100" cy="87"/>
        </a:xfrm>
      </xdr:grpSpPr>
      <xdr:sp macro="" textlink="">
        <xdr:nvSpPr>
          <xdr:cNvPr id="14" name="Rectangle 500"/>
          <xdr:cNvSpPr>
            <a:spLocks noChangeArrowheads="1"/>
          </xdr:cNvSpPr>
        </xdr:nvSpPr>
        <xdr:spPr bwMode="auto">
          <a:xfrm>
            <a:off x="503" y="463"/>
            <a:ext cx="100" cy="87"/>
          </a:xfrm>
          <a:prstGeom prst="rect">
            <a:avLst/>
          </a:prstGeom>
          <a:noFill/>
          <a:ln w="19050">
            <a:solidFill>
              <a:srgbClr val="000000"/>
            </a:solidFill>
            <a:miter lim="800000"/>
            <a:headEnd/>
            <a:tailEnd/>
          </a:ln>
          <a:effectLst/>
        </xdr:spPr>
      </xdr:sp>
      <xdr:sp macro="" textlink="">
        <xdr:nvSpPr>
          <xdr:cNvPr id="15" name="Line 501"/>
          <xdr:cNvSpPr>
            <a:spLocks noChangeShapeType="1"/>
          </xdr:cNvSpPr>
        </xdr:nvSpPr>
        <xdr:spPr bwMode="auto">
          <a:xfrm>
            <a:off x="503" y="506"/>
            <a:ext cx="98" cy="0"/>
          </a:xfrm>
          <a:prstGeom prst="line">
            <a:avLst/>
          </a:prstGeom>
          <a:noFill/>
          <a:ln w="9525">
            <a:solidFill>
              <a:srgbClr val="000000"/>
            </a:solidFill>
            <a:round/>
            <a:headEnd/>
            <a:tailEnd/>
          </a:ln>
          <a:effectLst/>
        </xdr:spPr>
      </xdr:sp>
    </xdr:grpSp>
    <xdr:clientData/>
  </xdr:twoCellAnchor>
  <xdr:twoCellAnchor>
    <xdr:from>
      <xdr:col>5</xdr:col>
      <xdr:colOff>314325</xdr:colOff>
      <xdr:row>6</xdr:row>
      <xdr:rowOff>180975</xdr:rowOff>
    </xdr:from>
    <xdr:to>
      <xdr:col>10</xdr:col>
      <xdr:colOff>85725</xdr:colOff>
      <xdr:row>6</xdr:row>
      <xdr:rowOff>180975</xdr:rowOff>
    </xdr:to>
    <xdr:sp macro="" textlink="">
      <xdr:nvSpPr>
        <xdr:cNvPr id="16" name="Line 506"/>
        <xdr:cNvSpPr>
          <a:spLocks noChangeShapeType="1"/>
        </xdr:cNvSpPr>
      </xdr:nvSpPr>
      <xdr:spPr bwMode="auto">
        <a:xfrm>
          <a:off x="2038350" y="1619250"/>
          <a:ext cx="1847850" cy="0"/>
        </a:xfrm>
        <a:prstGeom prst="line">
          <a:avLst/>
        </a:prstGeom>
        <a:noFill/>
        <a:ln w="9525">
          <a:solidFill>
            <a:srgbClr val="000000"/>
          </a:solidFill>
          <a:round/>
          <a:headEnd/>
          <a:tailEnd/>
        </a:ln>
        <a:effectLst/>
      </xdr:spPr>
    </xdr:sp>
    <xdr:clientData/>
  </xdr:twoCellAnchor>
  <xdr:twoCellAnchor>
    <xdr:from>
      <xdr:col>6</xdr:col>
      <xdr:colOff>142875</xdr:colOff>
      <xdr:row>9</xdr:row>
      <xdr:rowOff>9525</xdr:rowOff>
    </xdr:from>
    <xdr:to>
      <xdr:col>9</xdr:col>
      <xdr:colOff>276225</xdr:colOff>
      <xdr:row>9</xdr:row>
      <xdr:rowOff>9525</xdr:rowOff>
    </xdr:to>
    <xdr:sp macro="" textlink="">
      <xdr:nvSpPr>
        <xdr:cNvPr id="17" name="Line 508"/>
        <xdr:cNvSpPr>
          <a:spLocks noChangeShapeType="1"/>
        </xdr:cNvSpPr>
      </xdr:nvSpPr>
      <xdr:spPr bwMode="auto">
        <a:xfrm>
          <a:off x="2257425" y="2019300"/>
          <a:ext cx="1409700" cy="0"/>
        </a:xfrm>
        <a:prstGeom prst="line">
          <a:avLst/>
        </a:prstGeom>
        <a:noFill/>
        <a:ln w="9525">
          <a:solidFill>
            <a:srgbClr val="000000"/>
          </a:solidFill>
          <a:round/>
          <a:headEnd/>
          <a:tailEnd/>
        </a:ln>
        <a:effectLst/>
      </xdr:spPr>
    </xdr:sp>
    <xdr:clientData/>
  </xdr:twoCellAnchor>
  <xdr:twoCellAnchor>
    <xdr:from>
      <xdr:col>22</xdr:col>
      <xdr:colOff>390525</xdr:colOff>
      <xdr:row>10</xdr:row>
      <xdr:rowOff>38100</xdr:rowOff>
    </xdr:from>
    <xdr:to>
      <xdr:col>34</xdr:col>
      <xdr:colOff>76200</xdr:colOff>
      <xdr:row>49</xdr:row>
      <xdr:rowOff>123826</xdr:rowOff>
    </xdr:to>
    <xdr:graphicFrame macro="">
      <xdr:nvGraphicFramePr>
        <xdr:cNvPr id="18" name="Chart 1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0.17181</cdr:x>
      <cdr:y>0.88519</cdr:y>
    </cdr:from>
    <cdr:to>
      <cdr:x>0.30895</cdr:x>
      <cdr:y>0.97734</cdr:y>
    </cdr:to>
    <cdr:sp macro="" textlink="">
      <cdr:nvSpPr>
        <cdr:cNvPr id="2" name="TextBox 1"/>
        <cdr:cNvSpPr txBox="1"/>
      </cdr:nvSpPr>
      <cdr:spPr>
        <a:xfrm xmlns:a="http://schemas.openxmlformats.org/drawingml/2006/main">
          <a:off x="661160" y="5581632"/>
          <a:ext cx="527729" cy="581057"/>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pPr algn="ctr"/>
          <a:r>
            <a:rPr lang="en-NZ" sz="1100"/>
            <a:t>Pretest </a:t>
          </a:r>
        </a:p>
        <a:p xmlns:a="http://schemas.openxmlformats.org/drawingml/2006/main">
          <a:pPr algn="ctr"/>
          <a:r>
            <a:rPr lang="en-NZ" sz="1100"/>
            <a:t>probability</a:t>
          </a:r>
        </a:p>
      </cdr:txBody>
    </cdr:sp>
  </cdr:relSizeAnchor>
  <cdr:relSizeAnchor xmlns:cdr="http://schemas.openxmlformats.org/drawingml/2006/chartDrawing">
    <cdr:from>
      <cdr:x>0.55895</cdr:x>
      <cdr:y>0.88368</cdr:y>
    </cdr:from>
    <cdr:to>
      <cdr:x>0.69609</cdr:x>
      <cdr:y>0.97583</cdr:y>
    </cdr:to>
    <cdr:sp macro="" textlink="">
      <cdr:nvSpPr>
        <cdr:cNvPr id="3" name="TextBox 1"/>
        <cdr:cNvSpPr txBox="1"/>
      </cdr:nvSpPr>
      <cdr:spPr>
        <a:xfrm xmlns:a="http://schemas.openxmlformats.org/drawingml/2006/main">
          <a:off x="2150914" y="5572111"/>
          <a:ext cx="527728" cy="581057"/>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NZ" sz="1100"/>
            <a:t>Posttest</a:t>
          </a:r>
        </a:p>
        <a:p xmlns:a="http://schemas.openxmlformats.org/drawingml/2006/main">
          <a:pPr algn="ctr"/>
          <a:r>
            <a:rPr lang="en-NZ" sz="1100"/>
            <a:t>probability</a:t>
          </a:r>
        </a:p>
      </cdr:txBody>
    </cdr:sp>
  </cdr:relSizeAnchor>
  <cdr:relSizeAnchor xmlns:cdr="http://schemas.openxmlformats.org/drawingml/2006/chartDrawing">
    <cdr:from>
      <cdr:x>0.37038</cdr:x>
      <cdr:y>0.88217</cdr:y>
    </cdr:from>
    <cdr:to>
      <cdr:x>0.50752</cdr:x>
      <cdr:y>0.97432</cdr:y>
    </cdr:to>
    <cdr:sp macro="" textlink="">
      <cdr:nvSpPr>
        <cdr:cNvPr id="4" name="TextBox 1"/>
        <cdr:cNvSpPr txBox="1"/>
      </cdr:nvSpPr>
      <cdr:spPr>
        <a:xfrm xmlns:a="http://schemas.openxmlformats.org/drawingml/2006/main">
          <a:off x="1425278" y="5562590"/>
          <a:ext cx="527728" cy="581056"/>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NZ" sz="1100"/>
            <a:t>Likelihood</a:t>
          </a:r>
          <a:endParaRPr lang="en-NZ" sz="1100" baseline="0"/>
        </a:p>
        <a:p xmlns:a="http://schemas.openxmlformats.org/drawingml/2006/main">
          <a:pPr algn="ctr"/>
          <a:r>
            <a:rPr lang="en-NZ" sz="1100" baseline="0"/>
            <a:t>ratio</a:t>
          </a:r>
        </a:p>
      </cdr:txBody>
    </cdr:sp>
  </cdr:relSizeAnchor>
  <cdr:relSizeAnchor xmlns:cdr="http://schemas.openxmlformats.org/drawingml/2006/chartDrawing">
    <cdr:from>
      <cdr:x>0</cdr:x>
      <cdr:y>0</cdr:y>
    </cdr:from>
    <cdr:to>
      <cdr:x>0</cdr:x>
      <cdr:y>0</cdr:y>
    </cdr:to>
    <cdr:sp macro="" textlink="">
      <cdr:nvSpPr>
        <cdr:cNvPr id="6" name="Straight Connector 5"/>
        <cdr:cNvSpPr/>
      </cdr:nvSpPr>
      <cdr:spPr>
        <a:xfrm xmlns:a="http://schemas.openxmlformats.org/drawingml/2006/main">
          <a:off x="-5838825" y="-38099"/>
          <a:ext cx="0" cy="0"/>
        </a:xfrm>
        <a:prstGeom xmlns:a="http://schemas.openxmlformats.org/drawingml/2006/main" prst="line">
          <a:avLst/>
        </a:prstGeom>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dr:relSizeAnchor xmlns:cdr="http://schemas.openxmlformats.org/drawingml/2006/chartDrawing">
    <cdr:from>
      <cdr:x>0</cdr:x>
      <cdr:y>0</cdr:y>
    </cdr:from>
    <cdr:to>
      <cdr:x>0</cdr:x>
      <cdr:y>0</cdr:y>
    </cdr:to>
    <cdr:sp macro="" textlink="">
      <cdr:nvSpPr>
        <cdr:cNvPr id="8" name="Straight Connector 7"/>
        <cdr:cNvSpPr/>
      </cdr:nvSpPr>
      <cdr:spPr>
        <a:xfrm xmlns:a="http://schemas.openxmlformats.org/drawingml/2006/main">
          <a:off x="-5838825" y="-38099"/>
          <a:ext cx="0" cy="0"/>
        </a:xfrm>
        <a:prstGeom xmlns:a="http://schemas.openxmlformats.org/drawingml/2006/main" prst="line">
          <a:avLst/>
        </a:prstGeom>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userShapes>
</file>

<file path=xl/drawings/drawing5.xml><?xml version="1.0" encoding="utf-8"?>
<xdr:wsDr xmlns:xdr="http://schemas.openxmlformats.org/drawingml/2006/spreadsheetDrawing" xmlns:a="http://schemas.openxmlformats.org/drawingml/2006/main">
  <xdr:twoCellAnchor>
    <xdr:from>
      <xdr:col>19</xdr:col>
      <xdr:colOff>95250</xdr:colOff>
      <xdr:row>0</xdr:row>
      <xdr:rowOff>57150</xdr:rowOff>
    </xdr:from>
    <xdr:to>
      <xdr:col>19</xdr:col>
      <xdr:colOff>314325</xdr:colOff>
      <xdr:row>2</xdr:row>
      <xdr:rowOff>171450</xdr:rowOff>
    </xdr:to>
    <xdr:grpSp>
      <xdr:nvGrpSpPr>
        <xdr:cNvPr id="2" name="Group 217"/>
        <xdr:cNvGrpSpPr>
          <a:grpSpLocks/>
        </xdr:cNvGrpSpPr>
      </xdr:nvGrpSpPr>
      <xdr:grpSpPr bwMode="auto">
        <a:xfrm>
          <a:off x="8312150" y="57150"/>
          <a:ext cx="219075" cy="571500"/>
          <a:chOff x="915" y="1"/>
          <a:chExt cx="23" cy="59"/>
        </a:xfrm>
      </xdr:grpSpPr>
      <xdr:sp macro="" textlink="">
        <xdr:nvSpPr>
          <xdr:cNvPr id="3" name="Rectangle 218"/>
          <xdr:cNvSpPr>
            <a:spLocks noChangeArrowheads="1"/>
          </xdr:cNvSpPr>
        </xdr:nvSpPr>
        <xdr:spPr bwMode="auto">
          <a:xfrm>
            <a:off x="918" y="45"/>
            <a:ext cx="17" cy="15"/>
          </a:xfrm>
          <a:prstGeom prst="rect">
            <a:avLst/>
          </a:prstGeom>
          <a:noFill/>
          <a:ln w="19050" algn="ctr">
            <a:solidFill>
              <a:srgbClr val="000000"/>
            </a:solidFill>
            <a:miter lim="800000"/>
            <a:headEnd/>
            <a:tailEnd/>
          </a:ln>
          <a:effectLst>
            <a:outerShdw dist="35921" dir="2700000" algn="ctr" rotWithShape="0">
              <a:srgbClr val="808080"/>
            </a:outerShdw>
          </a:effectLst>
        </xdr:spPr>
      </xdr:sp>
      <xdr:sp macro="" textlink="">
        <xdr:nvSpPr>
          <xdr:cNvPr id="4" name="AutoShape 219"/>
          <xdr:cNvSpPr>
            <a:spLocks noChangeArrowheads="1"/>
          </xdr:cNvSpPr>
        </xdr:nvSpPr>
        <xdr:spPr bwMode="auto">
          <a:xfrm rot="10800000">
            <a:off x="915" y="1"/>
            <a:ext cx="23" cy="19"/>
          </a:xfrm>
          <a:prstGeom prst="triangle">
            <a:avLst>
              <a:gd name="adj" fmla="val 50000"/>
            </a:avLst>
          </a:prstGeom>
          <a:noFill/>
          <a:ln w="19050" algn="ctr">
            <a:solidFill>
              <a:srgbClr val="000000"/>
            </a:solidFill>
            <a:miter lim="800000"/>
            <a:headEnd/>
            <a:tailEnd/>
          </a:ln>
          <a:effectLst>
            <a:outerShdw dist="35921" dir="2700000" algn="ctr" rotWithShape="0">
              <a:srgbClr val="808080"/>
            </a:outerShdw>
          </a:effectLst>
        </xdr:spPr>
      </xdr:sp>
      <xdr:sp macro="" textlink="">
        <xdr:nvSpPr>
          <xdr:cNvPr id="5" name="Oval 220"/>
          <xdr:cNvSpPr>
            <a:spLocks noChangeArrowheads="1"/>
          </xdr:cNvSpPr>
        </xdr:nvSpPr>
        <xdr:spPr bwMode="auto">
          <a:xfrm>
            <a:off x="915" y="24"/>
            <a:ext cx="22" cy="30"/>
          </a:xfrm>
          <a:prstGeom prst="ellipse">
            <a:avLst/>
          </a:prstGeom>
          <a:noFill/>
          <a:ln w="19050" algn="ctr">
            <a:solidFill>
              <a:srgbClr val="000000"/>
            </a:solidFill>
            <a:round/>
            <a:headEnd/>
            <a:tailEnd/>
          </a:ln>
          <a:effectLst>
            <a:outerShdw dist="35921" dir="2700000" algn="ctr" rotWithShape="0">
              <a:srgbClr val="808080"/>
            </a:outerShdw>
          </a:effectLst>
        </xdr:spPr>
      </xdr:sp>
    </xdr:grpSp>
    <xdr:clientData/>
  </xdr:twoCellAnchor>
  <xdr:twoCellAnchor>
    <xdr:from>
      <xdr:col>5</xdr:col>
      <xdr:colOff>76200</xdr:colOff>
      <xdr:row>4</xdr:row>
      <xdr:rowOff>180975</xdr:rowOff>
    </xdr:from>
    <xdr:to>
      <xdr:col>10</xdr:col>
      <xdr:colOff>333375</xdr:colOff>
      <xdr:row>16</xdr:row>
      <xdr:rowOff>123825</xdr:rowOff>
    </xdr:to>
    <xdr:grpSp>
      <xdr:nvGrpSpPr>
        <xdr:cNvPr id="6" name="Group 503"/>
        <xdr:cNvGrpSpPr>
          <a:grpSpLocks/>
        </xdr:cNvGrpSpPr>
      </xdr:nvGrpSpPr>
      <xdr:grpSpPr bwMode="auto">
        <a:xfrm>
          <a:off x="2057400" y="1209675"/>
          <a:ext cx="2632075" cy="1987550"/>
          <a:chOff x="483" y="290"/>
          <a:chExt cx="199" cy="161"/>
        </a:xfrm>
      </xdr:grpSpPr>
      <xdr:sp macro="" textlink="">
        <xdr:nvSpPr>
          <xdr:cNvPr id="7" name="Line 504"/>
          <xdr:cNvSpPr>
            <a:spLocks noChangeShapeType="1"/>
          </xdr:cNvSpPr>
        </xdr:nvSpPr>
        <xdr:spPr bwMode="auto">
          <a:xfrm>
            <a:off x="483" y="290"/>
            <a:ext cx="100" cy="161"/>
          </a:xfrm>
          <a:prstGeom prst="line">
            <a:avLst/>
          </a:prstGeom>
          <a:noFill/>
          <a:ln w="9525">
            <a:solidFill>
              <a:srgbClr val="000000"/>
            </a:solidFill>
            <a:round/>
            <a:headEnd/>
            <a:tailEnd/>
          </a:ln>
          <a:effectLst/>
        </xdr:spPr>
      </xdr:sp>
      <xdr:sp macro="" textlink="">
        <xdr:nvSpPr>
          <xdr:cNvPr id="8" name="Line 505"/>
          <xdr:cNvSpPr>
            <a:spLocks noChangeShapeType="1"/>
          </xdr:cNvSpPr>
        </xdr:nvSpPr>
        <xdr:spPr bwMode="auto">
          <a:xfrm flipH="1">
            <a:off x="582" y="290"/>
            <a:ext cx="100" cy="161"/>
          </a:xfrm>
          <a:prstGeom prst="line">
            <a:avLst/>
          </a:prstGeom>
          <a:noFill/>
          <a:ln w="9525">
            <a:solidFill>
              <a:srgbClr val="000000"/>
            </a:solidFill>
            <a:round/>
            <a:headEnd/>
            <a:tailEnd/>
          </a:ln>
          <a:effectLst/>
        </xdr:spPr>
      </xdr:sp>
    </xdr:grpSp>
    <xdr:clientData/>
  </xdr:twoCellAnchor>
  <xdr:twoCellAnchor>
    <xdr:from>
      <xdr:col>5</xdr:col>
      <xdr:colOff>114300</xdr:colOff>
      <xdr:row>4</xdr:row>
      <xdr:rowOff>180975</xdr:rowOff>
    </xdr:from>
    <xdr:to>
      <xdr:col>11</xdr:col>
      <xdr:colOff>9525</xdr:colOff>
      <xdr:row>4</xdr:row>
      <xdr:rowOff>180975</xdr:rowOff>
    </xdr:to>
    <xdr:sp macro="" textlink="">
      <xdr:nvSpPr>
        <xdr:cNvPr id="9" name="Line 507"/>
        <xdr:cNvSpPr>
          <a:spLocks noChangeShapeType="1"/>
        </xdr:cNvSpPr>
      </xdr:nvSpPr>
      <xdr:spPr bwMode="auto">
        <a:xfrm>
          <a:off x="1838325" y="1238250"/>
          <a:ext cx="2333625" cy="0"/>
        </a:xfrm>
        <a:prstGeom prst="line">
          <a:avLst/>
        </a:prstGeom>
        <a:noFill/>
        <a:ln w="9525">
          <a:solidFill>
            <a:srgbClr val="000000"/>
          </a:solidFill>
          <a:prstDash val="dash"/>
          <a:round/>
          <a:headEnd/>
          <a:tailEnd/>
        </a:ln>
        <a:effectLst/>
      </xdr:spPr>
    </xdr:sp>
    <xdr:clientData/>
  </xdr:twoCellAnchor>
  <xdr:twoCellAnchor>
    <xdr:from>
      <xdr:col>6</xdr:col>
      <xdr:colOff>238125</xdr:colOff>
      <xdr:row>22</xdr:row>
      <xdr:rowOff>57150</xdr:rowOff>
    </xdr:from>
    <xdr:to>
      <xdr:col>9</xdr:col>
      <xdr:colOff>219075</xdr:colOff>
      <xdr:row>31</xdr:row>
      <xdr:rowOff>47625</xdr:rowOff>
    </xdr:to>
    <xdr:grpSp>
      <xdr:nvGrpSpPr>
        <xdr:cNvPr id="10" name="Group 509"/>
        <xdr:cNvGrpSpPr>
          <a:grpSpLocks/>
        </xdr:cNvGrpSpPr>
      </xdr:nvGrpSpPr>
      <xdr:grpSpPr bwMode="auto">
        <a:xfrm>
          <a:off x="2663825" y="4044950"/>
          <a:ext cx="1441450" cy="1362075"/>
          <a:chOff x="207" y="311"/>
          <a:chExt cx="122" cy="108"/>
        </a:xfrm>
      </xdr:grpSpPr>
      <xdr:sp macro="" textlink="">
        <xdr:nvSpPr>
          <xdr:cNvPr id="11" name="Oval 497"/>
          <xdr:cNvSpPr>
            <a:spLocks noChangeArrowheads="1"/>
          </xdr:cNvSpPr>
        </xdr:nvSpPr>
        <xdr:spPr bwMode="auto">
          <a:xfrm>
            <a:off x="207" y="311"/>
            <a:ext cx="122" cy="108"/>
          </a:xfrm>
          <a:prstGeom prst="ellipse">
            <a:avLst/>
          </a:prstGeom>
          <a:noFill/>
          <a:ln w="9525">
            <a:solidFill>
              <a:srgbClr val="000000"/>
            </a:solidFill>
            <a:prstDash val="dash"/>
            <a:round/>
            <a:headEnd/>
            <a:tailEnd/>
          </a:ln>
          <a:effectLst/>
        </xdr:spPr>
      </xdr:sp>
      <xdr:sp macro="" textlink="">
        <xdr:nvSpPr>
          <xdr:cNvPr id="12" name="Oval 498"/>
          <xdr:cNvSpPr>
            <a:spLocks noChangeArrowheads="1"/>
          </xdr:cNvSpPr>
        </xdr:nvSpPr>
        <xdr:spPr bwMode="auto">
          <a:xfrm>
            <a:off x="209" y="345"/>
            <a:ext cx="119" cy="41"/>
          </a:xfrm>
          <a:prstGeom prst="ellipse">
            <a:avLst/>
          </a:prstGeom>
          <a:noFill/>
          <a:ln w="12700">
            <a:solidFill>
              <a:srgbClr val="000000"/>
            </a:solidFill>
            <a:round/>
            <a:headEnd/>
            <a:tailEnd/>
          </a:ln>
          <a:effectLst/>
        </xdr:spPr>
      </xdr:sp>
    </xdr:grpSp>
    <xdr:clientData/>
  </xdr:twoCellAnchor>
  <xdr:twoCellAnchor>
    <xdr:from>
      <xdr:col>6</xdr:col>
      <xdr:colOff>314325</xdr:colOff>
      <xdr:row>36</xdr:row>
      <xdr:rowOff>85725</xdr:rowOff>
    </xdr:from>
    <xdr:to>
      <xdr:col>9</xdr:col>
      <xdr:colOff>152400</xdr:colOff>
      <xdr:row>44</xdr:row>
      <xdr:rowOff>47625</xdr:rowOff>
    </xdr:to>
    <xdr:grpSp>
      <xdr:nvGrpSpPr>
        <xdr:cNvPr id="13" name="Group 499"/>
        <xdr:cNvGrpSpPr>
          <a:grpSpLocks/>
        </xdr:cNvGrpSpPr>
      </xdr:nvGrpSpPr>
      <xdr:grpSpPr bwMode="auto">
        <a:xfrm>
          <a:off x="2740025" y="6143625"/>
          <a:ext cx="1298575" cy="1028700"/>
          <a:chOff x="503" y="463"/>
          <a:chExt cx="100" cy="87"/>
        </a:xfrm>
      </xdr:grpSpPr>
      <xdr:sp macro="" textlink="">
        <xdr:nvSpPr>
          <xdr:cNvPr id="14" name="Rectangle 500"/>
          <xdr:cNvSpPr>
            <a:spLocks noChangeArrowheads="1"/>
          </xdr:cNvSpPr>
        </xdr:nvSpPr>
        <xdr:spPr bwMode="auto">
          <a:xfrm>
            <a:off x="503" y="463"/>
            <a:ext cx="100" cy="87"/>
          </a:xfrm>
          <a:prstGeom prst="rect">
            <a:avLst/>
          </a:prstGeom>
          <a:noFill/>
          <a:ln w="19050">
            <a:solidFill>
              <a:srgbClr val="000000"/>
            </a:solidFill>
            <a:miter lim="800000"/>
            <a:headEnd/>
            <a:tailEnd/>
          </a:ln>
          <a:effectLst/>
        </xdr:spPr>
      </xdr:sp>
      <xdr:sp macro="" textlink="">
        <xdr:nvSpPr>
          <xdr:cNvPr id="15" name="Line 501"/>
          <xdr:cNvSpPr>
            <a:spLocks noChangeShapeType="1"/>
          </xdr:cNvSpPr>
        </xdr:nvSpPr>
        <xdr:spPr bwMode="auto">
          <a:xfrm>
            <a:off x="503" y="506"/>
            <a:ext cx="98" cy="0"/>
          </a:xfrm>
          <a:prstGeom prst="line">
            <a:avLst/>
          </a:prstGeom>
          <a:noFill/>
          <a:ln w="9525">
            <a:solidFill>
              <a:srgbClr val="000000"/>
            </a:solidFill>
            <a:round/>
            <a:headEnd/>
            <a:tailEnd/>
          </a:ln>
          <a:effectLst/>
        </xdr:spPr>
      </xdr:sp>
    </xdr:grpSp>
    <xdr:clientData/>
  </xdr:twoCellAnchor>
  <xdr:twoCellAnchor>
    <xdr:from>
      <xdr:col>5</xdr:col>
      <xdr:colOff>314325</xdr:colOff>
      <xdr:row>6</xdr:row>
      <xdr:rowOff>180975</xdr:rowOff>
    </xdr:from>
    <xdr:to>
      <xdr:col>10</xdr:col>
      <xdr:colOff>85725</xdr:colOff>
      <xdr:row>6</xdr:row>
      <xdr:rowOff>180975</xdr:rowOff>
    </xdr:to>
    <xdr:sp macro="" textlink="">
      <xdr:nvSpPr>
        <xdr:cNvPr id="16" name="Line 506"/>
        <xdr:cNvSpPr>
          <a:spLocks noChangeShapeType="1"/>
        </xdr:cNvSpPr>
      </xdr:nvSpPr>
      <xdr:spPr bwMode="auto">
        <a:xfrm>
          <a:off x="2038350" y="1619250"/>
          <a:ext cx="1847850" cy="0"/>
        </a:xfrm>
        <a:prstGeom prst="line">
          <a:avLst/>
        </a:prstGeom>
        <a:noFill/>
        <a:ln w="9525">
          <a:solidFill>
            <a:srgbClr val="000000"/>
          </a:solidFill>
          <a:round/>
          <a:headEnd/>
          <a:tailEnd/>
        </a:ln>
        <a:effectLst/>
      </xdr:spPr>
    </xdr:sp>
    <xdr:clientData/>
  </xdr:twoCellAnchor>
  <xdr:twoCellAnchor>
    <xdr:from>
      <xdr:col>6</xdr:col>
      <xdr:colOff>142875</xdr:colOff>
      <xdr:row>9</xdr:row>
      <xdr:rowOff>9525</xdr:rowOff>
    </xdr:from>
    <xdr:to>
      <xdr:col>9</xdr:col>
      <xdr:colOff>276225</xdr:colOff>
      <xdr:row>9</xdr:row>
      <xdr:rowOff>9525</xdr:rowOff>
    </xdr:to>
    <xdr:sp macro="" textlink="">
      <xdr:nvSpPr>
        <xdr:cNvPr id="17" name="Line 508"/>
        <xdr:cNvSpPr>
          <a:spLocks noChangeShapeType="1"/>
        </xdr:cNvSpPr>
      </xdr:nvSpPr>
      <xdr:spPr bwMode="auto">
        <a:xfrm>
          <a:off x="2257425" y="2019300"/>
          <a:ext cx="1409700" cy="0"/>
        </a:xfrm>
        <a:prstGeom prst="line">
          <a:avLst/>
        </a:prstGeom>
        <a:noFill/>
        <a:ln w="9525">
          <a:solidFill>
            <a:srgbClr val="000000"/>
          </a:solidFill>
          <a:round/>
          <a:headEnd/>
          <a:tailEnd/>
        </a:ln>
        <a:effectLst/>
      </xdr:spPr>
    </xdr:sp>
    <xdr:clientData/>
  </xdr:twoCellAnchor>
  <xdr:twoCellAnchor>
    <xdr:from>
      <xdr:col>22</xdr:col>
      <xdr:colOff>390525</xdr:colOff>
      <xdr:row>10</xdr:row>
      <xdr:rowOff>38100</xdr:rowOff>
    </xdr:from>
    <xdr:to>
      <xdr:col>34</xdr:col>
      <xdr:colOff>76200</xdr:colOff>
      <xdr:row>49</xdr:row>
      <xdr:rowOff>123826</xdr:rowOff>
    </xdr:to>
    <xdr:graphicFrame macro="">
      <xdr:nvGraphicFramePr>
        <xdr:cNvPr id="18" name="Chart 1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0.17181</cdr:x>
      <cdr:y>0.88519</cdr:y>
    </cdr:from>
    <cdr:to>
      <cdr:x>0.30895</cdr:x>
      <cdr:y>0.97734</cdr:y>
    </cdr:to>
    <cdr:sp macro="" textlink="">
      <cdr:nvSpPr>
        <cdr:cNvPr id="2" name="TextBox 1"/>
        <cdr:cNvSpPr txBox="1"/>
      </cdr:nvSpPr>
      <cdr:spPr>
        <a:xfrm xmlns:a="http://schemas.openxmlformats.org/drawingml/2006/main">
          <a:off x="661160" y="5581632"/>
          <a:ext cx="527729" cy="581057"/>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pPr algn="ctr"/>
          <a:r>
            <a:rPr lang="en-NZ" sz="1100"/>
            <a:t>Pretest </a:t>
          </a:r>
        </a:p>
        <a:p xmlns:a="http://schemas.openxmlformats.org/drawingml/2006/main">
          <a:pPr algn="ctr"/>
          <a:r>
            <a:rPr lang="en-NZ" sz="1100"/>
            <a:t>probability</a:t>
          </a:r>
        </a:p>
      </cdr:txBody>
    </cdr:sp>
  </cdr:relSizeAnchor>
  <cdr:relSizeAnchor xmlns:cdr="http://schemas.openxmlformats.org/drawingml/2006/chartDrawing">
    <cdr:from>
      <cdr:x>0.55895</cdr:x>
      <cdr:y>0.88368</cdr:y>
    </cdr:from>
    <cdr:to>
      <cdr:x>0.69609</cdr:x>
      <cdr:y>0.97583</cdr:y>
    </cdr:to>
    <cdr:sp macro="" textlink="">
      <cdr:nvSpPr>
        <cdr:cNvPr id="3" name="TextBox 1"/>
        <cdr:cNvSpPr txBox="1"/>
      </cdr:nvSpPr>
      <cdr:spPr>
        <a:xfrm xmlns:a="http://schemas.openxmlformats.org/drawingml/2006/main">
          <a:off x="2150914" y="5572111"/>
          <a:ext cx="527728" cy="581057"/>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NZ" sz="1100"/>
            <a:t>Posttest</a:t>
          </a:r>
        </a:p>
        <a:p xmlns:a="http://schemas.openxmlformats.org/drawingml/2006/main">
          <a:pPr algn="ctr"/>
          <a:r>
            <a:rPr lang="en-NZ" sz="1100"/>
            <a:t>probability</a:t>
          </a:r>
        </a:p>
      </cdr:txBody>
    </cdr:sp>
  </cdr:relSizeAnchor>
  <cdr:relSizeAnchor xmlns:cdr="http://schemas.openxmlformats.org/drawingml/2006/chartDrawing">
    <cdr:from>
      <cdr:x>0.37038</cdr:x>
      <cdr:y>0.88217</cdr:y>
    </cdr:from>
    <cdr:to>
      <cdr:x>0.50752</cdr:x>
      <cdr:y>0.97432</cdr:y>
    </cdr:to>
    <cdr:sp macro="" textlink="">
      <cdr:nvSpPr>
        <cdr:cNvPr id="4" name="TextBox 1"/>
        <cdr:cNvSpPr txBox="1"/>
      </cdr:nvSpPr>
      <cdr:spPr>
        <a:xfrm xmlns:a="http://schemas.openxmlformats.org/drawingml/2006/main">
          <a:off x="1425278" y="5562590"/>
          <a:ext cx="527728" cy="581056"/>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NZ" sz="1100"/>
            <a:t>Likelihood</a:t>
          </a:r>
          <a:endParaRPr lang="en-NZ" sz="1100" baseline="0"/>
        </a:p>
        <a:p xmlns:a="http://schemas.openxmlformats.org/drawingml/2006/main">
          <a:pPr algn="ctr"/>
          <a:r>
            <a:rPr lang="en-NZ" sz="1100" baseline="0"/>
            <a:t>ratio</a:t>
          </a:r>
        </a:p>
      </cdr:txBody>
    </cdr:sp>
  </cdr:relSizeAnchor>
  <cdr:relSizeAnchor xmlns:cdr="http://schemas.openxmlformats.org/drawingml/2006/chartDrawing">
    <cdr:from>
      <cdr:x>0</cdr:x>
      <cdr:y>0</cdr:y>
    </cdr:from>
    <cdr:to>
      <cdr:x>0</cdr:x>
      <cdr:y>0</cdr:y>
    </cdr:to>
    <cdr:sp macro="" textlink="">
      <cdr:nvSpPr>
        <cdr:cNvPr id="6" name="Straight Connector 5"/>
        <cdr:cNvSpPr/>
      </cdr:nvSpPr>
      <cdr:spPr>
        <a:xfrm xmlns:a="http://schemas.openxmlformats.org/drawingml/2006/main">
          <a:off x="-5838825" y="-38099"/>
          <a:ext cx="0" cy="0"/>
        </a:xfrm>
        <a:prstGeom xmlns:a="http://schemas.openxmlformats.org/drawingml/2006/main" prst="line">
          <a:avLst/>
        </a:prstGeom>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dr:relSizeAnchor xmlns:cdr="http://schemas.openxmlformats.org/drawingml/2006/chartDrawing">
    <cdr:from>
      <cdr:x>0</cdr:x>
      <cdr:y>0</cdr:y>
    </cdr:from>
    <cdr:to>
      <cdr:x>0</cdr:x>
      <cdr:y>0</cdr:y>
    </cdr:to>
    <cdr:sp macro="" textlink="">
      <cdr:nvSpPr>
        <cdr:cNvPr id="8" name="Straight Connector 7"/>
        <cdr:cNvSpPr/>
      </cdr:nvSpPr>
      <cdr:spPr>
        <a:xfrm xmlns:a="http://schemas.openxmlformats.org/drawingml/2006/main">
          <a:off x="-5838825" y="-38099"/>
          <a:ext cx="0" cy="0"/>
        </a:xfrm>
        <a:prstGeom xmlns:a="http://schemas.openxmlformats.org/drawingml/2006/main" prst="line">
          <a:avLst/>
        </a:prstGeom>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userShapes>
</file>

<file path=xl/drawings/drawing7.xml><?xml version="1.0" encoding="utf-8"?>
<xdr:wsDr xmlns:xdr="http://schemas.openxmlformats.org/drawingml/2006/spreadsheetDrawing" xmlns:a="http://schemas.openxmlformats.org/drawingml/2006/main">
  <xdr:twoCellAnchor>
    <xdr:from>
      <xdr:col>19</xdr:col>
      <xdr:colOff>95250</xdr:colOff>
      <xdr:row>0</xdr:row>
      <xdr:rowOff>57150</xdr:rowOff>
    </xdr:from>
    <xdr:to>
      <xdr:col>19</xdr:col>
      <xdr:colOff>314325</xdr:colOff>
      <xdr:row>2</xdr:row>
      <xdr:rowOff>171450</xdr:rowOff>
    </xdr:to>
    <xdr:grpSp>
      <xdr:nvGrpSpPr>
        <xdr:cNvPr id="2" name="Group 217"/>
        <xdr:cNvGrpSpPr>
          <a:grpSpLocks/>
        </xdr:cNvGrpSpPr>
      </xdr:nvGrpSpPr>
      <xdr:grpSpPr bwMode="auto">
        <a:xfrm>
          <a:off x="8312150" y="57150"/>
          <a:ext cx="219075" cy="571500"/>
          <a:chOff x="915" y="1"/>
          <a:chExt cx="23" cy="59"/>
        </a:xfrm>
      </xdr:grpSpPr>
      <xdr:sp macro="" textlink="">
        <xdr:nvSpPr>
          <xdr:cNvPr id="3" name="Rectangle 218"/>
          <xdr:cNvSpPr>
            <a:spLocks noChangeArrowheads="1"/>
          </xdr:cNvSpPr>
        </xdr:nvSpPr>
        <xdr:spPr bwMode="auto">
          <a:xfrm>
            <a:off x="918" y="45"/>
            <a:ext cx="17" cy="15"/>
          </a:xfrm>
          <a:prstGeom prst="rect">
            <a:avLst/>
          </a:prstGeom>
          <a:noFill/>
          <a:ln w="19050" algn="ctr">
            <a:solidFill>
              <a:srgbClr val="000000"/>
            </a:solidFill>
            <a:miter lim="800000"/>
            <a:headEnd/>
            <a:tailEnd/>
          </a:ln>
          <a:effectLst>
            <a:outerShdw dist="35921" dir="2700000" algn="ctr" rotWithShape="0">
              <a:srgbClr val="808080"/>
            </a:outerShdw>
          </a:effectLst>
        </xdr:spPr>
      </xdr:sp>
      <xdr:sp macro="" textlink="">
        <xdr:nvSpPr>
          <xdr:cNvPr id="4" name="AutoShape 219"/>
          <xdr:cNvSpPr>
            <a:spLocks noChangeArrowheads="1"/>
          </xdr:cNvSpPr>
        </xdr:nvSpPr>
        <xdr:spPr bwMode="auto">
          <a:xfrm rot="10800000">
            <a:off x="915" y="1"/>
            <a:ext cx="23" cy="19"/>
          </a:xfrm>
          <a:prstGeom prst="triangle">
            <a:avLst>
              <a:gd name="adj" fmla="val 50000"/>
            </a:avLst>
          </a:prstGeom>
          <a:noFill/>
          <a:ln w="19050" algn="ctr">
            <a:solidFill>
              <a:srgbClr val="000000"/>
            </a:solidFill>
            <a:miter lim="800000"/>
            <a:headEnd/>
            <a:tailEnd/>
          </a:ln>
          <a:effectLst>
            <a:outerShdw dist="35921" dir="2700000" algn="ctr" rotWithShape="0">
              <a:srgbClr val="808080"/>
            </a:outerShdw>
          </a:effectLst>
        </xdr:spPr>
      </xdr:sp>
      <xdr:sp macro="" textlink="">
        <xdr:nvSpPr>
          <xdr:cNvPr id="5" name="Oval 220"/>
          <xdr:cNvSpPr>
            <a:spLocks noChangeArrowheads="1"/>
          </xdr:cNvSpPr>
        </xdr:nvSpPr>
        <xdr:spPr bwMode="auto">
          <a:xfrm>
            <a:off x="915" y="24"/>
            <a:ext cx="22" cy="30"/>
          </a:xfrm>
          <a:prstGeom prst="ellipse">
            <a:avLst/>
          </a:prstGeom>
          <a:noFill/>
          <a:ln w="19050" algn="ctr">
            <a:solidFill>
              <a:srgbClr val="000000"/>
            </a:solidFill>
            <a:round/>
            <a:headEnd/>
            <a:tailEnd/>
          </a:ln>
          <a:effectLst>
            <a:outerShdw dist="35921" dir="2700000" algn="ctr" rotWithShape="0">
              <a:srgbClr val="808080"/>
            </a:outerShdw>
          </a:effectLst>
        </xdr:spPr>
      </xdr:sp>
    </xdr:grpSp>
    <xdr:clientData/>
  </xdr:twoCellAnchor>
  <xdr:twoCellAnchor>
    <xdr:from>
      <xdr:col>5</xdr:col>
      <xdr:colOff>76200</xdr:colOff>
      <xdr:row>4</xdr:row>
      <xdr:rowOff>180975</xdr:rowOff>
    </xdr:from>
    <xdr:to>
      <xdr:col>10</xdr:col>
      <xdr:colOff>333375</xdr:colOff>
      <xdr:row>16</xdr:row>
      <xdr:rowOff>123825</xdr:rowOff>
    </xdr:to>
    <xdr:grpSp>
      <xdr:nvGrpSpPr>
        <xdr:cNvPr id="6" name="Group 503"/>
        <xdr:cNvGrpSpPr>
          <a:grpSpLocks/>
        </xdr:cNvGrpSpPr>
      </xdr:nvGrpSpPr>
      <xdr:grpSpPr bwMode="auto">
        <a:xfrm>
          <a:off x="2057400" y="1209675"/>
          <a:ext cx="2632075" cy="1987550"/>
          <a:chOff x="483" y="290"/>
          <a:chExt cx="199" cy="161"/>
        </a:xfrm>
      </xdr:grpSpPr>
      <xdr:sp macro="" textlink="">
        <xdr:nvSpPr>
          <xdr:cNvPr id="7" name="Line 504"/>
          <xdr:cNvSpPr>
            <a:spLocks noChangeShapeType="1"/>
          </xdr:cNvSpPr>
        </xdr:nvSpPr>
        <xdr:spPr bwMode="auto">
          <a:xfrm>
            <a:off x="483" y="290"/>
            <a:ext cx="100" cy="161"/>
          </a:xfrm>
          <a:prstGeom prst="line">
            <a:avLst/>
          </a:prstGeom>
          <a:noFill/>
          <a:ln w="9525">
            <a:solidFill>
              <a:srgbClr val="000000"/>
            </a:solidFill>
            <a:round/>
            <a:headEnd/>
            <a:tailEnd/>
          </a:ln>
          <a:effectLst/>
        </xdr:spPr>
      </xdr:sp>
      <xdr:sp macro="" textlink="">
        <xdr:nvSpPr>
          <xdr:cNvPr id="8" name="Line 505"/>
          <xdr:cNvSpPr>
            <a:spLocks noChangeShapeType="1"/>
          </xdr:cNvSpPr>
        </xdr:nvSpPr>
        <xdr:spPr bwMode="auto">
          <a:xfrm flipH="1">
            <a:off x="582" y="290"/>
            <a:ext cx="100" cy="161"/>
          </a:xfrm>
          <a:prstGeom prst="line">
            <a:avLst/>
          </a:prstGeom>
          <a:noFill/>
          <a:ln w="9525">
            <a:solidFill>
              <a:srgbClr val="000000"/>
            </a:solidFill>
            <a:round/>
            <a:headEnd/>
            <a:tailEnd/>
          </a:ln>
          <a:effectLst/>
        </xdr:spPr>
      </xdr:sp>
    </xdr:grpSp>
    <xdr:clientData/>
  </xdr:twoCellAnchor>
  <xdr:twoCellAnchor>
    <xdr:from>
      <xdr:col>5</xdr:col>
      <xdr:colOff>114300</xdr:colOff>
      <xdr:row>4</xdr:row>
      <xdr:rowOff>180975</xdr:rowOff>
    </xdr:from>
    <xdr:to>
      <xdr:col>11</xdr:col>
      <xdr:colOff>9525</xdr:colOff>
      <xdr:row>4</xdr:row>
      <xdr:rowOff>180975</xdr:rowOff>
    </xdr:to>
    <xdr:sp macro="" textlink="">
      <xdr:nvSpPr>
        <xdr:cNvPr id="9" name="Line 507"/>
        <xdr:cNvSpPr>
          <a:spLocks noChangeShapeType="1"/>
        </xdr:cNvSpPr>
      </xdr:nvSpPr>
      <xdr:spPr bwMode="auto">
        <a:xfrm>
          <a:off x="1838325" y="1238250"/>
          <a:ext cx="2333625" cy="0"/>
        </a:xfrm>
        <a:prstGeom prst="line">
          <a:avLst/>
        </a:prstGeom>
        <a:noFill/>
        <a:ln w="9525">
          <a:solidFill>
            <a:srgbClr val="000000"/>
          </a:solidFill>
          <a:prstDash val="dash"/>
          <a:round/>
          <a:headEnd/>
          <a:tailEnd/>
        </a:ln>
        <a:effectLst/>
      </xdr:spPr>
    </xdr:sp>
    <xdr:clientData/>
  </xdr:twoCellAnchor>
  <xdr:twoCellAnchor>
    <xdr:from>
      <xdr:col>6</xdr:col>
      <xdr:colOff>238125</xdr:colOff>
      <xdr:row>22</xdr:row>
      <xdr:rowOff>57150</xdr:rowOff>
    </xdr:from>
    <xdr:to>
      <xdr:col>9</xdr:col>
      <xdr:colOff>219075</xdr:colOff>
      <xdr:row>31</xdr:row>
      <xdr:rowOff>47625</xdr:rowOff>
    </xdr:to>
    <xdr:grpSp>
      <xdr:nvGrpSpPr>
        <xdr:cNvPr id="10" name="Group 509"/>
        <xdr:cNvGrpSpPr>
          <a:grpSpLocks/>
        </xdr:cNvGrpSpPr>
      </xdr:nvGrpSpPr>
      <xdr:grpSpPr bwMode="auto">
        <a:xfrm>
          <a:off x="2663825" y="4044950"/>
          <a:ext cx="1441450" cy="1362075"/>
          <a:chOff x="207" y="311"/>
          <a:chExt cx="122" cy="108"/>
        </a:xfrm>
      </xdr:grpSpPr>
      <xdr:sp macro="" textlink="">
        <xdr:nvSpPr>
          <xdr:cNvPr id="11" name="Oval 497"/>
          <xdr:cNvSpPr>
            <a:spLocks noChangeArrowheads="1"/>
          </xdr:cNvSpPr>
        </xdr:nvSpPr>
        <xdr:spPr bwMode="auto">
          <a:xfrm>
            <a:off x="207" y="311"/>
            <a:ext cx="122" cy="108"/>
          </a:xfrm>
          <a:prstGeom prst="ellipse">
            <a:avLst/>
          </a:prstGeom>
          <a:noFill/>
          <a:ln w="9525">
            <a:solidFill>
              <a:srgbClr val="000000"/>
            </a:solidFill>
            <a:prstDash val="dash"/>
            <a:round/>
            <a:headEnd/>
            <a:tailEnd/>
          </a:ln>
          <a:effectLst/>
        </xdr:spPr>
      </xdr:sp>
      <xdr:sp macro="" textlink="">
        <xdr:nvSpPr>
          <xdr:cNvPr id="12" name="Oval 498"/>
          <xdr:cNvSpPr>
            <a:spLocks noChangeArrowheads="1"/>
          </xdr:cNvSpPr>
        </xdr:nvSpPr>
        <xdr:spPr bwMode="auto">
          <a:xfrm>
            <a:off x="209" y="345"/>
            <a:ext cx="119" cy="41"/>
          </a:xfrm>
          <a:prstGeom prst="ellipse">
            <a:avLst/>
          </a:prstGeom>
          <a:noFill/>
          <a:ln w="12700">
            <a:solidFill>
              <a:srgbClr val="000000"/>
            </a:solidFill>
            <a:round/>
            <a:headEnd/>
            <a:tailEnd/>
          </a:ln>
          <a:effectLst/>
        </xdr:spPr>
      </xdr:sp>
    </xdr:grpSp>
    <xdr:clientData/>
  </xdr:twoCellAnchor>
  <xdr:twoCellAnchor>
    <xdr:from>
      <xdr:col>6</xdr:col>
      <xdr:colOff>314325</xdr:colOff>
      <xdr:row>36</xdr:row>
      <xdr:rowOff>85725</xdr:rowOff>
    </xdr:from>
    <xdr:to>
      <xdr:col>9</xdr:col>
      <xdr:colOff>152400</xdr:colOff>
      <xdr:row>44</xdr:row>
      <xdr:rowOff>47625</xdr:rowOff>
    </xdr:to>
    <xdr:grpSp>
      <xdr:nvGrpSpPr>
        <xdr:cNvPr id="13" name="Group 499"/>
        <xdr:cNvGrpSpPr>
          <a:grpSpLocks/>
        </xdr:cNvGrpSpPr>
      </xdr:nvGrpSpPr>
      <xdr:grpSpPr bwMode="auto">
        <a:xfrm>
          <a:off x="2740025" y="6143625"/>
          <a:ext cx="1298575" cy="1028700"/>
          <a:chOff x="503" y="463"/>
          <a:chExt cx="100" cy="87"/>
        </a:xfrm>
      </xdr:grpSpPr>
      <xdr:sp macro="" textlink="">
        <xdr:nvSpPr>
          <xdr:cNvPr id="14" name="Rectangle 500"/>
          <xdr:cNvSpPr>
            <a:spLocks noChangeArrowheads="1"/>
          </xdr:cNvSpPr>
        </xdr:nvSpPr>
        <xdr:spPr bwMode="auto">
          <a:xfrm>
            <a:off x="503" y="463"/>
            <a:ext cx="100" cy="87"/>
          </a:xfrm>
          <a:prstGeom prst="rect">
            <a:avLst/>
          </a:prstGeom>
          <a:noFill/>
          <a:ln w="19050">
            <a:solidFill>
              <a:srgbClr val="000000"/>
            </a:solidFill>
            <a:miter lim="800000"/>
            <a:headEnd/>
            <a:tailEnd/>
          </a:ln>
          <a:effectLst/>
        </xdr:spPr>
      </xdr:sp>
      <xdr:sp macro="" textlink="">
        <xdr:nvSpPr>
          <xdr:cNvPr id="15" name="Line 501"/>
          <xdr:cNvSpPr>
            <a:spLocks noChangeShapeType="1"/>
          </xdr:cNvSpPr>
        </xdr:nvSpPr>
        <xdr:spPr bwMode="auto">
          <a:xfrm>
            <a:off x="503" y="506"/>
            <a:ext cx="98" cy="0"/>
          </a:xfrm>
          <a:prstGeom prst="line">
            <a:avLst/>
          </a:prstGeom>
          <a:noFill/>
          <a:ln w="9525">
            <a:solidFill>
              <a:srgbClr val="000000"/>
            </a:solidFill>
            <a:round/>
            <a:headEnd/>
            <a:tailEnd/>
          </a:ln>
          <a:effectLst/>
        </xdr:spPr>
      </xdr:sp>
    </xdr:grpSp>
    <xdr:clientData/>
  </xdr:twoCellAnchor>
  <xdr:twoCellAnchor>
    <xdr:from>
      <xdr:col>5</xdr:col>
      <xdr:colOff>314325</xdr:colOff>
      <xdr:row>6</xdr:row>
      <xdr:rowOff>180975</xdr:rowOff>
    </xdr:from>
    <xdr:to>
      <xdr:col>10</xdr:col>
      <xdr:colOff>85725</xdr:colOff>
      <xdr:row>6</xdr:row>
      <xdr:rowOff>180975</xdr:rowOff>
    </xdr:to>
    <xdr:sp macro="" textlink="">
      <xdr:nvSpPr>
        <xdr:cNvPr id="16" name="Line 506"/>
        <xdr:cNvSpPr>
          <a:spLocks noChangeShapeType="1"/>
        </xdr:cNvSpPr>
      </xdr:nvSpPr>
      <xdr:spPr bwMode="auto">
        <a:xfrm>
          <a:off x="2038350" y="1619250"/>
          <a:ext cx="1847850" cy="0"/>
        </a:xfrm>
        <a:prstGeom prst="line">
          <a:avLst/>
        </a:prstGeom>
        <a:noFill/>
        <a:ln w="9525">
          <a:solidFill>
            <a:srgbClr val="000000"/>
          </a:solidFill>
          <a:round/>
          <a:headEnd/>
          <a:tailEnd/>
        </a:ln>
        <a:effectLst/>
      </xdr:spPr>
    </xdr:sp>
    <xdr:clientData/>
  </xdr:twoCellAnchor>
  <xdr:twoCellAnchor>
    <xdr:from>
      <xdr:col>6</xdr:col>
      <xdr:colOff>142875</xdr:colOff>
      <xdr:row>9</xdr:row>
      <xdr:rowOff>9525</xdr:rowOff>
    </xdr:from>
    <xdr:to>
      <xdr:col>9</xdr:col>
      <xdr:colOff>276225</xdr:colOff>
      <xdr:row>9</xdr:row>
      <xdr:rowOff>9525</xdr:rowOff>
    </xdr:to>
    <xdr:sp macro="" textlink="">
      <xdr:nvSpPr>
        <xdr:cNvPr id="17" name="Line 508"/>
        <xdr:cNvSpPr>
          <a:spLocks noChangeShapeType="1"/>
        </xdr:cNvSpPr>
      </xdr:nvSpPr>
      <xdr:spPr bwMode="auto">
        <a:xfrm>
          <a:off x="2257425" y="2019300"/>
          <a:ext cx="1409700" cy="0"/>
        </a:xfrm>
        <a:prstGeom prst="line">
          <a:avLst/>
        </a:prstGeom>
        <a:noFill/>
        <a:ln w="9525">
          <a:solidFill>
            <a:srgbClr val="000000"/>
          </a:solidFill>
          <a:round/>
          <a:headEnd/>
          <a:tailEnd/>
        </a:ln>
        <a:effectLst/>
      </xdr:spPr>
    </xdr:sp>
    <xdr:clientData/>
  </xdr:twoCellAnchor>
  <xdr:twoCellAnchor>
    <xdr:from>
      <xdr:col>22</xdr:col>
      <xdr:colOff>390525</xdr:colOff>
      <xdr:row>10</xdr:row>
      <xdr:rowOff>38100</xdr:rowOff>
    </xdr:from>
    <xdr:to>
      <xdr:col>34</xdr:col>
      <xdr:colOff>76200</xdr:colOff>
      <xdr:row>49</xdr:row>
      <xdr:rowOff>123826</xdr:rowOff>
    </xdr:to>
    <xdr:graphicFrame macro="">
      <xdr:nvGraphicFramePr>
        <xdr:cNvPr id="18" name="Chart 1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c:userShapes xmlns:c="http://schemas.openxmlformats.org/drawingml/2006/chart">
  <cdr:relSizeAnchor xmlns:cdr="http://schemas.openxmlformats.org/drawingml/2006/chartDrawing">
    <cdr:from>
      <cdr:x>0.17181</cdr:x>
      <cdr:y>0.88519</cdr:y>
    </cdr:from>
    <cdr:to>
      <cdr:x>0.30895</cdr:x>
      <cdr:y>0.97734</cdr:y>
    </cdr:to>
    <cdr:sp macro="" textlink="">
      <cdr:nvSpPr>
        <cdr:cNvPr id="2" name="TextBox 1"/>
        <cdr:cNvSpPr txBox="1"/>
      </cdr:nvSpPr>
      <cdr:spPr>
        <a:xfrm xmlns:a="http://schemas.openxmlformats.org/drawingml/2006/main">
          <a:off x="661160" y="5581632"/>
          <a:ext cx="527729" cy="581057"/>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pPr algn="ctr"/>
          <a:r>
            <a:rPr lang="en-NZ" sz="1100"/>
            <a:t>Pretest </a:t>
          </a:r>
        </a:p>
        <a:p xmlns:a="http://schemas.openxmlformats.org/drawingml/2006/main">
          <a:pPr algn="ctr"/>
          <a:r>
            <a:rPr lang="en-NZ" sz="1100"/>
            <a:t>probability</a:t>
          </a:r>
        </a:p>
      </cdr:txBody>
    </cdr:sp>
  </cdr:relSizeAnchor>
  <cdr:relSizeAnchor xmlns:cdr="http://schemas.openxmlformats.org/drawingml/2006/chartDrawing">
    <cdr:from>
      <cdr:x>0.55895</cdr:x>
      <cdr:y>0.88368</cdr:y>
    </cdr:from>
    <cdr:to>
      <cdr:x>0.69609</cdr:x>
      <cdr:y>0.97583</cdr:y>
    </cdr:to>
    <cdr:sp macro="" textlink="">
      <cdr:nvSpPr>
        <cdr:cNvPr id="3" name="TextBox 1"/>
        <cdr:cNvSpPr txBox="1"/>
      </cdr:nvSpPr>
      <cdr:spPr>
        <a:xfrm xmlns:a="http://schemas.openxmlformats.org/drawingml/2006/main">
          <a:off x="2150914" y="5572111"/>
          <a:ext cx="527728" cy="581057"/>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NZ" sz="1100"/>
            <a:t>Posttest</a:t>
          </a:r>
        </a:p>
        <a:p xmlns:a="http://schemas.openxmlformats.org/drawingml/2006/main">
          <a:pPr algn="ctr"/>
          <a:r>
            <a:rPr lang="en-NZ" sz="1100"/>
            <a:t>probability</a:t>
          </a:r>
        </a:p>
      </cdr:txBody>
    </cdr:sp>
  </cdr:relSizeAnchor>
  <cdr:relSizeAnchor xmlns:cdr="http://schemas.openxmlformats.org/drawingml/2006/chartDrawing">
    <cdr:from>
      <cdr:x>0.37038</cdr:x>
      <cdr:y>0.88217</cdr:y>
    </cdr:from>
    <cdr:to>
      <cdr:x>0.50752</cdr:x>
      <cdr:y>0.97432</cdr:y>
    </cdr:to>
    <cdr:sp macro="" textlink="">
      <cdr:nvSpPr>
        <cdr:cNvPr id="4" name="TextBox 1"/>
        <cdr:cNvSpPr txBox="1"/>
      </cdr:nvSpPr>
      <cdr:spPr>
        <a:xfrm xmlns:a="http://schemas.openxmlformats.org/drawingml/2006/main">
          <a:off x="1425278" y="5562590"/>
          <a:ext cx="527728" cy="581056"/>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NZ" sz="1100"/>
            <a:t>Likelihood</a:t>
          </a:r>
          <a:endParaRPr lang="en-NZ" sz="1100" baseline="0"/>
        </a:p>
        <a:p xmlns:a="http://schemas.openxmlformats.org/drawingml/2006/main">
          <a:pPr algn="ctr"/>
          <a:r>
            <a:rPr lang="en-NZ" sz="1100" baseline="0"/>
            <a:t>ratio</a:t>
          </a:r>
        </a:p>
      </cdr:txBody>
    </cdr:sp>
  </cdr:relSizeAnchor>
  <cdr:relSizeAnchor xmlns:cdr="http://schemas.openxmlformats.org/drawingml/2006/chartDrawing">
    <cdr:from>
      <cdr:x>0</cdr:x>
      <cdr:y>0</cdr:y>
    </cdr:from>
    <cdr:to>
      <cdr:x>0</cdr:x>
      <cdr:y>0</cdr:y>
    </cdr:to>
    <cdr:sp macro="" textlink="">
      <cdr:nvSpPr>
        <cdr:cNvPr id="6" name="Straight Connector 5"/>
        <cdr:cNvSpPr/>
      </cdr:nvSpPr>
      <cdr:spPr>
        <a:xfrm xmlns:a="http://schemas.openxmlformats.org/drawingml/2006/main">
          <a:off x="-5838825" y="-38099"/>
          <a:ext cx="0" cy="0"/>
        </a:xfrm>
        <a:prstGeom xmlns:a="http://schemas.openxmlformats.org/drawingml/2006/main" prst="line">
          <a:avLst/>
        </a:prstGeom>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dr:relSizeAnchor xmlns:cdr="http://schemas.openxmlformats.org/drawingml/2006/chartDrawing">
    <cdr:from>
      <cdr:x>0</cdr:x>
      <cdr:y>0</cdr:y>
    </cdr:from>
    <cdr:to>
      <cdr:x>0</cdr:x>
      <cdr:y>0</cdr:y>
    </cdr:to>
    <cdr:sp macro="" textlink="">
      <cdr:nvSpPr>
        <cdr:cNvPr id="8" name="Straight Connector 7"/>
        <cdr:cNvSpPr/>
      </cdr:nvSpPr>
      <cdr:spPr>
        <a:xfrm xmlns:a="http://schemas.openxmlformats.org/drawingml/2006/main">
          <a:off x="-5838825" y="-38099"/>
          <a:ext cx="0" cy="0"/>
        </a:xfrm>
        <a:prstGeom xmlns:a="http://schemas.openxmlformats.org/drawingml/2006/main" prst="line">
          <a:avLst/>
        </a:prstGeom>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userShape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hyperlink" Target="mailto:rt.jackson@auckland.ac.nz" TargetMode="Externa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hyperlink" Target="mailto:rt.jackson@auckland.ac.nz" TargetMode="External"/><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hyperlink" Target="mailto:rt.jackson@auckland.ac.nz" TargetMode="External"/><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7.xml"/><Relationship Id="rId1" Type="http://schemas.openxmlformats.org/officeDocument/2006/relationships/hyperlink" Target="mailto:rt.jackson@auckland.ac.nz" TargetMode="External"/><Relationship Id="rId4"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J64"/>
  <sheetViews>
    <sheetView showGridLines="0" tabSelected="1" topLeftCell="A36" zoomScaleSheetLayoutView="100" workbookViewId="0">
      <selection activeCell="I64" sqref="I64"/>
    </sheetView>
  </sheetViews>
  <sheetFormatPr defaultColWidth="8.77734375" defaultRowHeight="13.2"/>
  <cols>
    <col min="1" max="1" width="3.77734375" style="4" customWidth="1"/>
    <col min="2" max="2" width="1.44140625" style="4" customWidth="1"/>
    <col min="3" max="3" width="11.109375" style="4" customWidth="1"/>
    <col min="4" max="4" width="8" style="4" customWidth="1"/>
    <col min="5" max="5" width="1.44140625" style="4" customWidth="1"/>
    <col min="6" max="6" width="5.77734375" style="4" customWidth="1"/>
    <col min="7" max="7" width="7.109375" style="4" customWidth="1"/>
    <col min="8" max="8" width="5.77734375" style="4" customWidth="1"/>
    <col min="9" max="10" width="6.109375" style="4" customWidth="1"/>
    <col min="11" max="11" width="5.44140625" style="4" customWidth="1"/>
    <col min="12" max="12" width="6.44140625" style="4" customWidth="1"/>
    <col min="13" max="13" width="5.6640625" style="4" customWidth="1"/>
    <col min="14" max="20" width="5.44140625" style="4" customWidth="1"/>
    <col min="21" max="21" width="1.44140625" style="4" hidden="1" customWidth="1"/>
    <col min="22" max="22" width="5.109375" style="4" customWidth="1"/>
    <col min="23" max="23" width="17.44140625" style="4" customWidth="1"/>
    <col min="24" max="24" width="9" style="4" customWidth="1"/>
    <col min="25" max="27" width="4.33203125" style="4" customWidth="1"/>
    <col min="28" max="28" width="6.6640625" style="4" customWidth="1"/>
    <col min="29" max="30" width="4.33203125" style="4" customWidth="1"/>
    <col min="31" max="31" width="6.6640625" style="4" customWidth="1"/>
    <col min="32" max="33" width="4.33203125" style="4" customWidth="1"/>
    <col min="34" max="34" width="6.6640625" style="4" customWidth="1"/>
    <col min="35" max="35" width="9.33203125" style="4" customWidth="1"/>
    <col min="36" max="16384" width="8.77734375" style="4"/>
  </cols>
  <sheetData>
    <row r="1" spans="1:36" ht="18.75" customHeight="1">
      <c r="A1" s="1"/>
      <c r="B1" s="2"/>
      <c r="C1" s="2"/>
      <c r="D1" s="2"/>
      <c r="E1" s="2"/>
      <c r="F1" s="2"/>
      <c r="G1" s="2"/>
      <c r="H1" s="2"/>
      <c r="I1" s="2"/>
      <c r="J1" s="3" t="s">
        <v>85</v>
      </c>
      <c r="K1" s="2"/>
      <c r="L1" s="2"/>
      <c r="M1" s="2"/>
      <c r="N1" s="2"/>
      <c r="O1" s="2"/>
      <c r="P1" s="2"/>
      <c r="Q1" s="2"/>
      <c r="R1" s="2"/>
      <c r="S1" s="2"/>
      <c r="T1" s="45"/>
      <c r="W1" s="4" t="s">
        <v>136</v>
      </c>
      <c r="AB1" s="207"/>
      <c r="AC1" s="207"/>
      <c r="AD1" s="207"/>
      <c r="AE1" s="207"/>
      <c r="AF1" s="207"/>
      <c r="AG1" s="207"/>
    </row>
    <row r="2" spans="1:36" ht="18.75" customHeight="1">
      <c r="A2" s="301" t="s">
        <v>86</v>
      </c>
      <c r="B2" s="6"/>
      <c r="C2" s="6"/>
      <c r="D2" s="6"/>
      <c r="E2" s="6"/>
      <c r="F2" s="6"/>
      <c r="G2" s="6"/>
      <c r="H2" s="6"/>
      <c r="I2" s="6"/>
      <c r="J2" s="6"/>
      <c r="K2" s="6"/>
      <c r="L2" s="6"/>
      <c r="M2" s="6"/>
      <c r="N2" s="6"/>
      <c r="O2" s="6"/>
      <c r="P2" s="6"/>
      <c r="Q2" s="6"/>
      <c r="R2" s="6"/>
      <c r="S2" s="6"/>
      <c r="T2" s="7"/>
      <c r="U2" s="46"/>
      <c r="V2" s="47"/>
      <c r="W2" s="4" t="s">
        <v>137</v>
      </c>
      <c r="AB2" s="207"/>
      <c r="AC2" s="207"/>
      <c r="AD2" s="207"/>
      <c r="AE2" s="207"/>
      <c r="AF2" s="207"/>
      <c r="AG2" s="207"/>
    </row>
    <row r="3" spans="1:36" ht="18.75" customHeight="1">
      <c r="A3" s="8"/>
      <c r="B3" s="9" t="s">
        <v>87</v>
      </c>
      <c r="C3" s="9"/>
      <c r="D3" s="9"/>
      <c r="E3" s="9"/>
      <c r="F3" s="9"/>
      <c r="G3" s="9"/>
      <c r="H3" s="9"/>
      <c r="I3" s="9"/>
      <c r="J3" s="9"/>
      <c r="K3" s="9"/>
      <c r="L3" s="9"/>
      <c r="M3" s="9"/>
      <c r="N3" s="9"/>
      <c r="O3" s="9"/>
      <c r="P3" s="9"/>
      <c r="Q3" s="9"/>
      <c r="R3" s="9"/>
      <c r="S3" s="9"/>
      <c r="T3" s="10"/>
      <c r="U3" s="46"/>
      <c r="V3" s="47"/>
      <c r="W3" s="4" t="s">
        <v>138</v>
      </c>
      <c r="AB3" s="207"/>
      <c r="AC3" s="207"/>
      <c r="AD3" s="207"/>
      <c r="AE3" s="207"/>
      <c r="AF3" s="207"/>
      <c r="AG3" s="207"/>
    </row>
    <row r="4" spans="1:36" s="50" customFormat="1" ht="27" customHeight="1">
      <c r="A4" s="48"/>
      <c r="B4" s="302" t="s">
        <v>88</v>
      </c>
      <c r="C4" s="303"/>
      <c r="D4" s="225"/>
      <c r="E4" s="304"/>
      <c r="F4" s="305" t="s">
        <v>89</v>
      </c>
      <c r="G4" s="224"/>
      <c r="H4" s="228"/>
      <c r="I4" s="306"/>
      <c r="J4" s="305" t="s">
        <v>90</v>
      </c>
      <c r="K4" s="303"/>
      <c r="L4" s="276"/>
      <c r="M4" s="277"/>
      <c r="N4" s="277"/>
      <c r="O4" s="277"/>
      <c r="P4" s="277"/>
      <c r="Q4" s="277"/>
      <c r="R4" s="277"/>
      <c r="S4" s="277"/>
      <c r="T4" s="278"/>
      <c r="U4" s="49"/>
      <c r="V4" s="188"/>
      <c r="W4" s="188"/>
      <c r="Y4" s="199"/>
      <c r="Z4" s="4"/>
      <c r="AA4" s="4"/>
      <c r="AB4" s="207"/>
      <c r="AC4" s="207"/>
      <c r="AD4" s="207"/>
      <c r="AE4" s="207"/>
      <c r="AF4" s="207"/>
      <c r="AG4" s="207"/>
      <c r="AH4" s="4"/>
      <c r="AI4" s="4"/>
      <c r="AJ4" s="4"/>
    </row>
    <row r="5" spans="1:36" ht="15" customHeight="1">
      <c r="A5" s="243" t="s">
        <v>19</v>
      </c>
      <c r="B5" s="11"/>
      <c r="C5" s="12"/>
      <c r="D5" s="13"/>
      <c r="E5" s="51"/>
      <c r="G5" s="51"/>
      <c r="H5" s="51"/>
      <c r="I5" s="51"/>
      <c r="J5" s="14"/>
      <c r="K5" s="14"/>
      <c r="L5" s="146"/>
      <c r="M5" s="142"/>
      <c r="N5" s="175"/>
      <c r="O5" s="176"/>
      <c r="P5" s="311" t="s">
        <v>96</v>
      </c>
      <c r="Q5" s="290"/>
      <c r="R5" s="290"/>
      <c r="S5" s="290"/>
      <c r="T5" s="291"/>
      <c r="U5" s="46"/>
      <c r="V5" s="195"/>
      <c r="W5" s="200" t="s">
        <v>77</v>
      </c>
      <c r="X5" s="50"/>
      <c r="AA5" s="75" t="s">
        <v>139</v>
      </c>
      <c r="AB5" s="191" t="str">
        <f>G56</f>
        <v/>
      </c>
      <c r="AC5" s="194"/>
      <c r="AD5" s="75" t="s">
        <v>140</v>
      </c>
      <c r="AE5" s="208" t="str">
        <f>plrat</f>
        <v/>
      </c>
      <c r="AF5" s="50"/>
      <c r="AG5" s="75" t="s">
        <v>141</v>
      </c>
      <c r="AH5" s="208" t="str">
        <f>nlrat</f>
        <v/>
      </c>
    </row>
    <row r="6" spans="1:36" ht="15" customHeight="1">
      <c r="A6" s="244"/>
      <c r="B6" s="15"/>
      <c r="C6" s="230"/>
      <c r="D6" s="230"/>
      <c r="E6" s="52"/>
      <c r="G6" s="308" t="s">
        <v>91</v>
      </c>
      <c r="H6" s="308"/>
      <c r="I6" s="308"/>
      <c r="J6" s="308"/>
      <c r="L6" s="143"/>
      <c r="M6" s="143"/>
      <c r="N6" s="145"/>
      <c r="O6" s="177"/>
      <c r="P6" s="316" t="s">
        <v>110</v>
      </c>
      <c r="Q6" s="317"/>
      <c r="R6" s="317"/>
      <c r="S6" s="317"/>
      <c r="T6" s="318"/>
      <c r="U6" s="46"/>
      <c r="V6" s="195"/>
      <c r="AA6" s="75"/>
      <c r="AB6" s="193"/>
      <c r="AD6" s="196"/>
      <c r="AE6" s="190"/>
      <c r="AF6" s="197"/>
      <c r="AG6" s="196"/>
      <c r="AH6" s="190"/>
      <c r="AI6" s="51"/>
    </row>
    <row r="7" spans="1:36" ht="15" customHeight="1">
      <c r="A7" s="244"/>
      <c r="B7" s="15"/>
      <c r="C7" s="230"/>
      <c r="D7" s="230"/>
      <c r="E7" s="52"/>
      <c r="F7" s="52"/>
      <c r="L7" s="143"/>
      <c r="M7" s="143"/>
      <c r="N7" s="145"/>
      <c r="O7" s="177"/>
      <c r="P7" s="316"/>
      <c r="Q7" s="317"/>
      <c r="R7" s="317"/>
      <c r="S7" s="317"/>
      <c r="T7" s="318"/>
      <c r="U7" s="46"/>
      <c r="V7" s="47"/>
      <c r="W7" s="198" t="s">
        <v>81</v>
      </c>
      <c r="X7" s="50"/>
      <c r="AA7" s="75" t="s">
        <v>139</v>
      </c>
      <c r="AB7" s="183"/>
      <c r="AC7" s="182"/>
      <c r="AD7" s="75" t="s">
        <v>140</v>
      </c>
      <c r="AE7" s="184"/>
      <c r="AF7" s="50"/>
      <c r="AG7" s="75" t="s">
        <v>141</v>
      </c>
      <c r="AH7" s="184"/>
      <c r="AJ7" s="50"/>
    </row>
    <row r="8" spans="1:36" ht="15" customHeight="1">
      <c r="A8" s="244"/>
      <c r="B8" s="15"/>
      <c r="C8" s="15"/>
      <c r="D8" s="15"/>
      <c r="E8" s="52"/>
      <c r="F8" s="52"/>
      <c r="H8" s="307" t="s">
        <v>92</v>
      </c>
      <c r="L8" s="147"/>
      <c r="M8" s="143"/>
      <c r="N8" s="145"/>
      <c r="O8" s="177"/>
      <c r="P8" s="316"/>
      <c r="Q8" s="317"/>
      <c r="R8" s="317"/>
      <c r="S8" s="317"/>
      <c r="T8" s="318"/>
      <c r="U8" s="46"/>
      <c r="X8" s="189"/>
      <c r="Y8" s="189"/>
      <c r="Z8" s="189"/>
      <c r="AB8" s="50"/>
      <c r="AC8" s="194"/>
      <c r="AD8" s="186"/>
      <c r="AE8" s="190"/>
      <c r="AF8" s="185"/>
      <c r="AG8" s="186"/>
      <c r="AH8" s="190"/>
    </row>
    <row r="9" spans="1:36" ht="15" customHeight="1">
      <c r="A9" s="244"/>
      <c r="B9" s="17"/>
      <c r="C9" s="15"/>
      <c r="D9" s="15"/>
      <c r="E9" s="52"/>
      <c r="F9" s="52"/>
      <c r="L9" s="143"/>
      <c r="M9" s="143"/>
      <c r="N9" s="145"/>
      <c r="O9" s="177"/>
      <c r="P9" s="327" t="s">
        <v>111</v>
      </c>
      <c r="Q9" s="328"/>
      <c r="R9" s="328"/>
      <c r="S9" s="328"/>
      <c r="T9" s="329"/>
      <c r="U9" s="53"/>
      <c r="V9" s="154"/>
      <c r="W9" s="200" t="s">
        <v>142</v>
      </c>
      <c r="X9" s="185"/>
      <c r="Z9" s="92"/>
      <c r="AA9" s="75" t="s">
        <v>143</v>
      </c>
      <c r="AB9" s="191" t="str">
        <f>IF(ISNUMBER(AD12),AD12/(1+AD12),"")</f>
        <v/>
      </c>
      <c r="AE9" s="194"/>
      <c r="AG9" s="186" t="s">
        <v>144</v>
      </c>
      <c r="AH9" s="192" t="str">
        <f>IF(ISNUMBER(AG12),AG12/(1+AG12),"")</f>
        <v/>
      </c>
    </row>
    <row r="10" spans="1:36" ht="12.75" customHeight="1">
      <c r="A10" s="244"/>
      <c r="B10" s="15"/>
      <c r="C10" s="15"/>
      <c r="D10" s="15"/>
      <c r="E10" s="52"/>
      <c r="F10" s="52"/>
      <c r="H10" s="309" t="s">
        <v>93</v>
      </c>
      <c r="I10" s="231"/>
      <c r="J10" s="16"/>
      <c r="L10" s="143"/>
      <c r="M10" s="143"/>
      <c r="N10" s="145"/>
      <c r="O10" s="177"/>
      <c r="P10" s="330" t="s">
        <v>109</v>
      </c>
      <c r="Q10" s="331"/>
      <c r="R10" s="331"/>
      <c r="S10" s="331"/>
      <c r="T10" s="332"/>
      <c r="U10" s="53"/>
      <c r="V10" s="151"/>
      <c r="W10" s="200"/>
      <c r="X10" s="185"/>
      <c r="Z10" s="92"/>
      <c r="AA10" s="75"/>
      <c r="AB10" s="193"/>
      <c r="AC10" s="92"/>
      <c r="AD10" s="92"/>
      <c r="AE10" s="194"/>
      <c r="AF10" s="92"/>
      <c r="AG10" s="186"/>
      <c r="AH10" s="201"/>
    </row>
    <row r="11" spans="1:36" ht="14.25" customHeight="1">
      <c r="A11" s="244"/>
      <c r="B11" s="17"/>
      <c r="C11" s="15"/>
      <c r="D11" s="15"/>
      <c r="E11" s="54"/>
      <c r="F11" s="54"/>
      <c r="H11" s="309" t="s">
        <v>94</v>
      </c>
      <c r="I11" s="231"/>
      <c r="J11" s="16"/>
      <c r="K11" s="310" t="s">
        <v>95</v>
      </c>
      <c r="L11" s="143"/>
      <c r="M11" s="143"/>
      <c r="N11" s="145"/>
      <c r="O11" s="177"/>
      <c r="P11" s="330"/>
      <c r="Q11" s="331"/>
      <c r="R11" s="331"/>
      <c r="S11" s="331"/>
      <c r="T11" s="332"/>
      <c r="U11" s="53"/>
      <c r="V11" s="151"/>
      <c r="W11" s="209"/>
      <c r="X11" s="210"/>
      <c r="Y11" s="211"/>
      <c r="Z11" s="211"/>
      <c r="AA11" s="212"/>
      <c r="AB11" s="213"/>
      <c r="AC11" s="214"/>
      <c r="AD11" s="215"/>
      <c r="AE11" s="216"/>
      <c r="AF11" s="210"/>
      <c r="AG11" s="215"/>
      <c r="AH11" s="213"/>
    </row>
    <row r="12" spans="1:36" ht="12.75" customHeight="1">
      <c r="A12" s="244"/>
      <c r="B12" s="17"/>
      <c r="C12" s="17"/>
      <c r="D12" s="17"/>
      <c r="E12" s="55"/>
      <c r="F12" s="55"/>
      <c r="H12" s="240"/>
      <c r="I12" s="240"/>
      <c r="K12" s="259"/>
      <c r="L12" s="260"/>
      <c r="M12" s="260"/>
      <c r="N12" s="260"/>
      <c r="O12" s="177"/>
      <c r="P12" s="330"/>
      <c r="Q12" s="331"/>
      <c r="R12" s="331"/>
      <c r="S12" s="331"/>
      <c r="T12" s="332"/>
      <c r="U12" s="53"/>
      <c r="V12" s="151"/>
      <c r="W12" s="217"/>
      <c r="X12" s="217"/>
      <c r="Y12" s="217"/>
      <c r="Z12" s="217"/>
      <c r="AA12" s="217"/>
      <c r="AB12" s="217"/>
      <c r="AC12" s="217"/>
      <c r="AD12" s="217" t="e">
        <f>IF(ISNUMBER(AB7),AB7,AB5)/(1-IF(ISNUMBER(AB7),AB7,AB5))*IF(ISNUMBER(AE7),AE7,AE5)</f>
        <v>#VALUE!</v>
      </c>
      <c r="AE12" s="217"/>
      <c r="AF12" s="217"/>
      <c r="AG12" s="217" t="e">
        <f>IF(ISNUMBER(AB7),AB7,AB5)/(1-IF(ISNUMBER(AB7),AB7,AB5))*IF(ISNUMBER(AH7),AH7,AH5)</f>
        <v>#VALUE!</v>
      </c>
      <c r="AH12" s="216"/>
    </row>
    <row r="13" spans="1:36" ht="12.75" customHeight="1">
      <c r="A13" s="244"/>
      <c r="B13" s="17"/>
      <c r="C13" s="17"/>
      <c r="D13" s="17"/>
      <c r="L13" s="147"/>
      <c r="M13" s="143"/>
      <c r="N13" s="145"/>
      <c r="O13" s="177"/>
      <c r="P13" s="295" t="s">
        <v>108</v>
      </c>
      <c r="Q13" s="296"/>
      <c r="R13" s="296"/>
      <c r="S13" s="296"/>
      <c r="T13" s="297"/>
      <c r="U13" s="53"/>
      <c r="V13" s="152"/>
      <c r="W13" s="218">
        <v>1</v>
      </c>
      <c r="X13" s="218">
        <v>99</v>
      </c>
      <c r="Y13" s="218">
        <f>-LOG((X13/100)/(1-X13/100))</f>
        <v>-1.9956351945975495</v>
      </c>
      <c r="Z13" s="218">
        <v>2</v>
      </c>
      <c r="AA13" s="218">
        <v>1E-3</v>
      </c>
      <c r="AB13" s="218">
        <f>0.5+LOG(AA13)/2</f>
        <v>-1</v>
      </c>
      <c r="AC13" s="218">
        <v>3</v>
      </c>
      <c r="AD13" s="218">
        <v>0.1</v>
      </c>
      <c r="AE13" s="218">
        <f>LOG((AD13/100)/(1-AD13/100))+1</f>
        <v>-1.9995654882259823</v>
      </c>
      <c r="AF13" s="218">
        <v>1</v>
      </c>
      <c r="AG13" s="218"/>
      <c r="AH13" s="218" t="e">
        <f>-LOG(IF(ISNUMBER(AB7),AB7,AB5)/(1-IF(ISNUMBER(AB7),AB7,AB5)))</f>
        <v>#VALUE!</v>
      </c>
    </row>
    <row r="14" spans="1:36" ht="12.75" customHeight="1">
      <c r="A14" s="244"/>
      <c r="B14" s="18"/>
      <c r="L14" s="143"/>
      <c r="M14" s="143"/>
      <c r="N14" s="145"/>
      <c r="O14" s="177"/>
      <c r="P14" s="295"/>
      <c r="Q14" s="296"/>
      <c r="R14" s="296"/>
      <c r="S14" s="296"/>
      <c r="T14" s="297"/>
      <c r="U14" s="53"/>
      <c r="V14" s="152"/>
      <c r="W14" s="218">
        <v>1</v>
      </c>
      <c r="X14" s="218">
        <v>95</v>
      </c>
      <c r="Y14" s="218">
        <f t="shared" ref="Y14:Y29" si="0">-LOG((X14/100)/(1-X14/100))</f>
        <v>-1.2787536009528286</v>
      </c>
      <c r="Z14" s="218">
        <v>2</v>
      </c>
      <c r="AA14" s="218">
        <v>2E-3</v>
      </c>
      <c r="AB14" s="218">
        <f t="shared" ref="AB14:AB31" si="1">0.5+LOG(AA14)/2</f>
        <v>-0.84948500216800937</v>
      </c>
      <c r="AC14" s="218">
        <v>3</v>
      </c>
      <c r="AD14" s="218">
        <v>0.2</v>
      </c>
      <c r="AE14" s="218">
        <f t="shared" ref="AE14:AE29" si="2">LOG((AD14/100)/(1-AD14/100))+1</f>
        <v>-1.6981005456233897</v>
      </c>
      <c r="AF14" s="218">
        <v>2</v>
      </c>
      <c r="AG14" s="218"/>
      <c r="AH14" s="218" t="e">
        <f>0.5+LOG(IF(ISNUMBER(AE7),AE7,AE5))/2</f>
        <v>#VALUE!</v>
      </c>
    </row>
    <row r="15" spans="1:36" ht="12.75" customHeight="1">
      <c r="A15" s="244"/>
      <c r="B15" s="56"/>
      <c r="L15" s="143"/>
      <c r="M15" s="143"/>
      <c r="N15" s="145"/>
      <c r="O15" s="177"/>
      <c r="P15" s="295"/>
      <c r="Q15" s="296"/>
      <c r="R15" s="296"/>
      <c r="S15" s="296"/>
      <c r="T15" s="297"/>
      <c r="U15" s="53"/>
      <c r="V15" s="152"/>
      <c r="W15" s="218">
        <v>1</v>
      </c>
      <c r="X15" s="218">
        <v>90</v>
      </c>
      <c r="Y15" s="218">
        <f t="shared" si="0"/>
        <v>-0.95424250943932498</v>
      </c>
      <c r="Z15" s="218">
        <v>2</v>
      </c>
      <c r="AA15" s="218">
        <v>5.0000000000000001E-3</v>
      </c>
      <c r="AB15" s="218">
        <f t="shared" si="1"/>
        <v>-0.65051499783199063</v>
      </c>
      <c r="AC15" s="218">
        <v>3</v>
      </c>
      <c r="AD15" s="218">
        <v>0.5</v>
      </c>
      <c r="AE15" s="218">
        <f t="shared" si="2"/>
        <v>-1.2988530764097068</v>
      </c>
      <c r="AF15" s="218">
        <v>3</v>
      </c>
      <c r="AG15" s="218"/>
      <c r="AH15" s="218" t="e">
        <f>LOG(AD12)+1</f>
        <v>#VALUE!</v>
      </c>
    </row>
    <row r="16" spans="1:36" ht="12.75" customHeight="1">
      <c r="A16" s="244"/>
      <c r="B16" s="56"/>
      <c r="C16" s="56"/>
      <c r="D16" s="57"/>
      <c r="L16" s="143"/>
      <c r="M16" s="143"/>
      <c r="N16" s="145"/>
      <c r="O16" s="177"/>
      <c r="P16" s="295"/>
      <c r="Q16" s="296"/>
      <c r="R16" s="296"/>
      <c r="S16" s="296"/>
      <c r="T16" s="297"/>
      <c r="U16" s="53"/>
      <c r="V16" s="152"/>
      <c r="W16" s="218">
        <v>1</v>
      </c>
      <c r="X16" s="218">
        <v>80</v>
      </c>
      <c r="Y16" s="218">
        <f t="shared" si="0"/>
        <v>-0.60205999132796251</v>
      </c>
      <c r="Z16" s="218">
        <v>2</v>
      </c>
      <c r="AA16" s="218">
        <v>0.01</v>
      </c>
      <c r="AB16" s="218">
        <f t="shared" si="1"/>
        <v>-0.5</v>
      </c>
      <c r="AC16" s="218">
        <v>3</v>
      </c>
      <c r="AD16" s="218">
        <v>1</v>
      </c>
      <c r="AE16" s="218">
        <f t="shared" si="2"/>
        <v>-0.9956351945975499</v>
      </c>
      <c r="AF16" s="218">
        <v>1</v>
      </c>
      <c r="AG16" s="218"/>
      <c r="AH16" s="218" t="e">
        <f>-LOG(IF(ISNUMBER(AB7),AB7,AB5)/(1-IF(ISNUMBER(AB7),AB7,AB5)))</f>
        <v>#VALUE!</v>
      </c>
    </row>
    <row r="17" spans="1:34" ht="12.75" customHeight="1">
      <c r="A17" s="245"/>
      <c r="B17" s="58"/>
      <c r="C17" s="46"/>
      <c r="H17" s="59"/>
      <c r="I17" s="59"/>
      <c r="L17" s="148"/>
      <c r="M17" s="148"/>
      <c r="N17" s="149"/>
      <c r="O17" s="178"/>
      <c r="P17" s="313"/>
      <c r="Q17" s="314"/>
      <c r="R17" s="314"/>
      <c r="S17" s="314"/>
      <c r="T17" s="315"/>
      <c r="U17" s="53"/>
      <c r="V17" s="152"/>
      <c r="W17" s="218">
        <v>1</v>
      </c>
      <c r="X17" s="218">
        <v>70</v>
      </c>
      <c r="Y17" s="218">
        <f t="shared" si="0"/>
        <v>-0.36797678529459432</v>
      </c>
      <c r="Z17" s="218">
        <v>2</v>
      </c>
      <c r="AA17" s="218">
        <v>0.02</v>
      </c>
      <c r="AB17" s="218">
        <f t="shared" si="1"/>
        <v>-0.34948500216800937</v>
      </c>
      <c r="AC17" s="218">
        <v>3</v>
      </c>
      <c r="AD17" s="218">
        <v>2</v>
      </c>
      <c r="AE17" s="218">
        <f t="shared" si="2"/>
        <v>-0.69019608002851363</v>
      </c>
      <c r="AF17" s="218">
        <v>2</v>
      </c>
      <c r="AG17" s="218"/>
      <c r="AH17" s="218" t="e">
        <f>0.5+LOG(IF(ISNUMBER(AH7),AH7,AH5))/2</f>
        <v>#VALUE!</v>
      </c>
    </row>
    <row r="18" spans="1:34" ht="12.75" customHeight="1">
      <c r="A18" s="232" t="s">
        <v>20</v>
      </c>
      <c r="B18" s="60"/>
      <c r="C18" s="61"/>
      <c r="D18" s="61"/>
      <c r="E18" s="62"/>
      <c r="F18" s="62"/>
      <c r="G18" s="62"/>
      <c r="H18" s="319" t="s">
        <v>97</v>
      </c>
      <c r="I18" s="320" t="s">
        <v>98</v>
      </c>
      <c r="J18" s="62"/>
      <c r="K18" s="62"/>
      <c r="L18" s="144"/>
      <c r="M18" s="143"/>
      <c r="N18" s="145"/>
      <c r="O18" s="177"/>
      <c r="P18" s="312" t="s">
        <v>112</v>
      </c>
      <c r="Q18" s="299"/>
      <c r="R18" s="299"/>
      <c r="S18" s="299"/>
      <c r="T18" s="300"/>
      <c r="U18" s="53"/>
      <c r="V18" s="152"/>
      <c r="W18" s="218">
        <v>1</v>
      </c>
      <c r="X18" s="218">
        <v>60</v>
      </c>
      <c r="Y18" s="218">
        <f t="shared" si="0"/>
        <v>-0.17609125905568118</v>
      </c>
      <c r="Z18" s="218">
        <v>2</v>
      </c>
      <c r="AA18" s="218">
        <v>0.05</v>
      </c>
      <c r="AB18" s="218">
        <f t="shared" si="1"/>
        <v>-0.15051499783199063</v>
      </c>
      <c r="AC18" s="218">
        <v>3</v>
      </c>
      <c r="AD18" s="218">
        <v>5</v>
      </c>
      <c r="AE18" s="218">
        <f t="shared" si="2"/>
        <v>-0.27875360095282886</v>
      </c>
      <c r="AF18" s="218">
        <v>3</v>
      </c>
      <c r="AG18" s="218"/>
      <c r="AH18" s="218" t="e">
        <f>LOG(AG12)+1</f>
        <v>#VALUE!</v>
      </c>
    </row>
    <row r="19" spans="1:34" ht="12.75" customHeight="1">
      <c r="A19" s="233"/>
      <c r="B19" s="63"/>
      <c r="G19" s="19"/>
      <c r="H19" s="20" t="s">
        <v>5</v>
      </c>
      <c r="I19" s="21" t="s">
        <v>6</v>
      </c>
      <c r="J19" s="46"/>
      <c r="K19" s="46"/>
      <c r="L19" s="143"/>
      <c r="M19" s="143"/>
      <c r="N19" s="145"/>
      <c r="O19" s="177"/>
      <c r="P19" s="312"/>
      <c r="Q19" s="299"/>
      <c r="R19" s="299"/>
      <c r="S19" s="299"/>
      <c r="T19" s="300"/>
      <c r="U19" s="53"/>
      <c r="V19" s="152"/>
      <c r="W19" s="218">
        <v>1</v>
      </c>
      <c r="X19" s="218">
        <v>50</v>
      </c>
      <c r="Y19" s="218">
        <f t="shared" si="0"/>
        <v>0</v>
      </c>
      <c r="Z19" s="218">
        <v>2</v>
      </c>
      <c r="AA19" s="218">
        <v>0.1</v>
      </c>
      <c r="AB19" s="218">
        <f t="shared" si="1"/>
        <v>0</v>
      </c>
      <c r="AC19" s="218">
        <v>3</v>
      </c>
      <c r="AD19" s="218">
        <v>10</v>
      </c>
      <c r="AE19" s="218">
        <f t="shared" si="2"/>
        <v>4.5757490560675129E-2</v>
      </c>
      <c r="AF19" s="218"/>
      <c r="AG19" s="218"/>
      <c r="AH19" s="218"/>
    </row>
    <row r="20" spans="1:34" ht="12.75" customHeight="1">
      <c r="A20" s="233"/>
      <c r="C20" s="321" t="s">
        <v>99</v>
      </c>
      <c r="D20" s="236"/>
      <c r="E20" s="236"/>
      <c r="F20" s="236"/>
      <c r="G20" s="46"/>
      <c r="H20" s="20"/>
      <c r="I20" s="21"/>
      <c r="J20" s="46"/>
      <c r="K20" s="46"/>
      <c r="L20" s="143"/>
      <c r="M20" s="143"/>
      <c r="N20" s="145"/>
      <c r="O20" s="177"/>
      <c r="P20" s="145"/>
      <c r="Q20" s="145"/>
      <c r="R20" s="145"/>
      <c r="S20" s="145"/>
      <c r="T20" s="179"/>
      <c r="U20" s="53"/>
      <c r="V20" s="152"/>
      <c r="W20" s="218">
        <v>1</v>
      </c>
      <c r="X20" s="218">
        <v>40</v>
      </c>
      <c r="Y20" s="218">
        <f t="shared" si="0"/>
        <v>0.17609125905568118</v>
      </c>
      <c r="Z20" s="218">
        <v>2</v>
      </c>
      <c r="AA20" s="218">
        <v>0.2</v>
      </c>
      <c r="AB20" s="218">
        <f t="shared" si="1"/>
        <v>0.15051499783199063</v>
      </c>
      <c r="AC20" s="218">
        <v>3</v>
      </c>
      <c r="AD20" s="218">
        <v>20</v>
      </c>
      <c r="AE20" s="218">
        <f t="shared" si="2"/>
        <v>0.3979400086720376</v>
      </c>
      <c r="AF20" s="218"/>
      <c r="AG20" s="218"/>
      <c r="AH20" s="218"/>
    </row>
    <row r="21" spans="1:34" ht="12.75" customHeight="1">
      <c r="A21" s="233"/>
      <c r="B21" s="24"/>
      <c r="C21" s="235"/>
      <c r="D21" s="237"/>
      <c r="E21" s="237"/>
      <c r="F21" s="237"/>
      <c r="G21" s="24"/>
      <c r="H21" s="16"/>
      <c r="I21" s="23"/>
      <c r="J21" s="24"/>
      <c r="L21" s="143"/>
      <c r="M21" s="143"/>
      <c r="N21" s="145"/>
      <c r="O21" s="177"/>
      <c r="P21" s="145"/>
      <c r="Q21" s="145"/>
      <c r="R21" s="145"/>
      <c r="S21" s="145"/>
      <c r="T21" s="179"/>
      <c r="U21" s="53"/>
      <c r="V21" s="152"/>
      <c r="W21" s="218">
        <v>1</v>
      </c>
      <c r="X21" s="218">
        <v>30</v>
      </c>
      <c r="Y21" s="218">
        <f t="shared" si="0"/>
        <v>0.36797678529459438</v>
      </c>
      <c r="Z21" s="218">
        <v>2</v>
      </c>
      <c r="AA21" s="218">
        <v>0.5</v>
      </c>
      <c r="AB21" s="218">
        <f t="shared" si="1"/>
        <v>0.34948500216800937</v>
      </c>
      <c r="AC21" s="218">
        <v>3</v>
      </c>
      <c r="AD21" s="218">
        <v>30</v>
      </c>
      <c r="AE21" s="218">
        <f t="shared" si="2"/>
        <v>0.63202321470540568</v>
      </c>
      <c r="AF21" s="218"/>
      <c r="AG21" s="218"/>
      <c r="AH21" s="218"/>
    </row>
    <row r="22" spans="1:34" ht="12.75" customHeight="1">
      <c r="A22" s="233"/>
      <c r="C22" s="64"/>
      <c r="D22" s="65"/>
      <c r="E22" s="65"/>
      <c r="F22" s="65"/>
      <c r="G22" s="64"/>
      <c r="H22" s="66"/>
      <c r="I22" s="23"/>
      <c r="J22" s="24"/>
      <c r="L22" s="143"/>
      <c r="M22" s="143"/>
      <c r="N22" s="145"/>
      <c r="O22" s="177"/>
      <c r="P22" s="145"/>
      <c r="Q22" s="145"/>
      <c r="R22" s="145"/>
      <c r="S22" s="145"/>
      <c r="T22" s="179"/>
      <c r="U22" s="53"/>
      <c r="V22" s="152"/>
      <c r="W22" s="218">
        <v>1</v>
      </c>
      <c r="X22" s="218">
        <v>20</v>
      </c>
      <c r="Y22" s="218">
        <f t="shared" si="0"/>
        <v>0.6020599913279624</v>
      </c>
      <c r="Z22" s="218">
        <v>2</v>
      </c>
      <c r="AA22" s="218">
        <v>1</v>
      </c>
      <c r="AB22" s="218">
        <f t="shared" si="1"/>
        <v>0.5</v>
      </c>
      <c r="AC22" s="218">
        <v>3</v>
      </c>
      <c r="AD22" s="218">
        <v>40</v>
      </c>
      <c r="AE22" s="218">
        <f t="shared" si="2"/>
        <v>0.82390874094431887</v>
      </c>
      <c r="AF22" s="218"/>
      <c r="AG22" s="218"/>
      <c r="AH22" s="218"/>
    </row>
    <row r="23" spans="1:34" ht="12.75" customHeight="1">
      <c r="A23" s="233"/>
      <c r="B23" s="24" t="s">
        <v>100</v>
      </c>
      <c r="C23" s="24"/>
      <c r="E23" s="24"/>
      <c r="F23" s="24"/>
      <c r="G23" s="24"/>
      <c r="H23" s="20"/>
      <c r="I23" s="21"/>
      <c r="J23" s="25"/>
      <c r="L23" s="143"/>
      <c r="M23" s="143"/>
      <c r="N23" s="145"/>
      <c r="O23" s="177"/>
      <c r="P23" s="145"/>
      <c r="Q23" s="145"/>
      <c r="R23" s="145"/>
      <c r="S23" s="145"/>
      <c r="T23" s="179"/>
      <c r="U23" s="53"/>
      <c r="V23" s="152"/>
      <c r="W23" s="218">
        <v>1</v>
      </c>
      <c r="X23" s="218">
        <v>10</v>
      </c>
      <c r="Y23" s="218">
        <f t="shared" si="0"/>
        <v>0.95424250943932487</v>
      </c>
      <c r="Z23" s="218">
        <v>2</v>
      </c>
      <c r="AA23" s="218">
        <v>2</v>
      </c>
      <c r="AB23" s="218">
        <f t="shared" si="1"/>
        <v>0.65051499783199063</v>
      </c>
      <c r="AC23" s="218">
        <v>3</v>
      </c>
      <c r="AD23" s="218">
        <v>50</v>
      </c>
      <c r="AE23" s="218">
        <f t="shared" si="2"/>
        <v>1</v>
      </c>
      <c r="AF23" s="218"/>
      <c r="AG23" s="218"/>
      <c r="AH23" s="218"/>
    </row>
    <row r="24" spans="1:34" ht="12.75" customHeight="1">
      <c r="A24" s="233"/>
      <c r="B24" s="322" t="s">
        <v>101</v>
      </c>
      <c r="C24" s="46"/>
      <c r="D24" s="67"/>
      <c r="E24" s="46"/>
      <c r="H24" s="68"/>
      <c r="I24" s="69"/>
      <c r="L24" s="143"/>
      <c r="M24" s="143"/>
      <c r="N24" s="145"/>
      <c r="O24" s="177"/>
      <c r="P24" s="145"/>
      <c r="Q24" s="145"/>
      <c r="R24" s="145"/>
      <c r="S24" s="145"/>
      <c r="T24" s="179"/>
      <c r="U24" s="53"/>
      <c r="V24" s="153"/>
      <c r="W24" s="218">
        <v>1</v>
      </c>
      <c r="X24" s="218">
        <v>5</v>
      </c>
      <c r="Y24" s="218">
        <f t="shared" si="0"/>
        <v>1.2787536009528289</v>
      </c>
      <c r="Z24" s="218">
        <v>2</v>
      </c>
      <c r="AA24" s="218">
        <v>5</v>
      </c>
      <c r="AB24" s="218">
        <f t="shared" si="1"/>
        <v>0.84948500216800937</v>
      </c>
      <c r="AC24" s="218">
        <v>3</v>
      </c>
      <c r="AD24" s="218">
        <v>60</v>
      </c>
      <c r="AE24" s="218">
        <f t="shared" si="2"/>
        <v>1.1760912590556811</v>
      </c>
      <c r="AF24" s="218"/>
      <c r="AG24" s="218"/>
      <c r="AH24" s="218"/>
    </row>
    <row r="25" spans="1:34" ht="12.75" customHeight="1">
      <c r="A25" s="233"/>
      <c r="B25" s="26"/>
      <c r="C25" s="26"/>
      <c r="D25" s="46"/>
      <c r="E25" s="46"/>
      <c r="I25" s="70"/>
      <c r="L25" s="143"/>
      <c r="M25" s="143"/>
      <c r="N25" s="145"/>
      <c r="O25" s="177"/>
      <c r="P25" s="145"/>
      <c r="Q25" s="145"/>
      <c r="R25" s="145"/>
      <c r="S25" s="145"/>
      <c r="T25" s="179"/>
      <c r="U25" s="53"/>
      <c r="V25" s="153"/>
      <c r="W25" s="218">
        <v>1</v>
      </c>
      <c r="X25" s="218">
        <v>2</v>
      </c>
      <c r="Y25" s="218">
        <f t="shared" si="0"/>
        <v>1.6901960800285136</v>
      </c>
      <c r="Z25" s="218">
        <v>2</v>
      </c>
      <c r="AA25" s="218">
        <v>10</v>
      </c>
      <c r="AB25" s="218">
        <f t="shared" si="1"/>
        <v>1</v>
      </c>
      <c r="AC25" s="218">
        <v>3</v>
      </c>
      <c r="AD25" s="218">
        <v>70</v>
      </c>
      <c r="AE25" s="218">
        <f t="shared" si="2"/>
        <v>1.3679767852945943</v>
      </c>
      <c r="AF25" s="218"/>
      <c r="AG25" s="218"/>
      <c r="AH25" s="218"/>
    </row>
    <row r="26" spans="1:34" ht="12.75" customHeight="1">
      <c r="A26" s="233"/>
      <c r="B26" s="46"/>
      <c r="C26" s="46"/>
      <c r="D26" s="64"/>
      <c r="E26" s="71"/>
      <c r="F26" s="72"/>
      <c r="H26" s="68"/>
      <c r="I26" s="69"/>
      <c r="L26" s="144"/>
      <c r="M26" s="144"/>
      <c r="N26" s="145"/>
      <c r="O26" s="177"/>
      <c r="P26" s="145"/>
      <c r="Q26" s="145"/>
      <c r="R26" s="145"/>
      <c r="S26" s="145"/>
      <c r="T26" s="179"/>
      <c r="U26" s="53"/>
      <c r="V26" s="153"/>
      <c r="W26" s="218">
        <v>1</v>
      </c>
      <c r="X26" s="218">
        <v>1</v>
      </c>
      <c r="Y26" s="218">
        <f t="shared" si="0"/>
        <v>1.9956351945975499</v>
      </c>
      <c r="Z26" s="218">
        <v>2</v>
      </c>
      <c r="AA26" s="218">
        <v>20</v>
      </c>
      <c r="AB26" s="218">
        <f t="shared" si="1"/>
        <v>1.1505149978319906</v>
      </c>
      <c r="AC26" s="218">
        <v>3</v>
      </c>
      <c r="AD26" s="218">
        <v>80</v>
      </c>
      <c r="AE26" s="218">
        <f t="shared" si="2"/>
        <v>1.6020599913279625</v>
      </c>
      <c r="AF26" s="218"/>
      <c r="AG26" s="218"/>
      <c r="AH26" s="218"/>
    </row>
    <row r="27" spans="1:34" ht="12.75" customHeight="1">
      <c r="A27" s="233"/>
      <c r="B27" s="46"/>
      <c r="C27" s="46"/>
      <c r="D27" s="46"/>
      <c r="E27" s="46"/>
      <c r="H27" s="20" t="s">
        <v>26</v>
      </c>
      <c r="I27" s="21" t="s">
        <v>27</v>
      </c>
      <c r="L27" s="144"/>
      <c r="M27" s="144"/>
      <c r="N27" s="145"/>
      <c r="O27" s="177"/>
      <c r="P27" s="145"/>
      <c r="Q27" s="145"/>
      <c r="R27" s="145"/>
      <c r="S27" s="145"/>
      <c r="T27" s="179"/>
      <c r="U27" s="53"/>
      <c r="V27" s="153"/>
      <c r="W27" s="218">
        <v>1</v>
      </c>
      <c r="X27" s="218">
        <v>0.5</v>
      </c>
      <c r="Y27" s="218">
        <f t="shared" si="0"/>
        <v>2.2988530764097068</v>
      </c>
      <c r="Z27" s="218">
        <v>2</v>
      </c>
      <c r="AA27" s="218">
        <v>50</v>
      </c>
      <c r="AB27" s="218">
        <f t="shared" si="1"/>
        <v>1.3494850021680094</v>
      </c>
      <c r="AC27" s="218">
        <v>3</v>
      </c>
      <c r="AD27" s="218">
        <v>90</v>
      </c>
      <c r="AE27" s="218">
        <f t="shared" si="2"/>
        <v>1.954242509439325</v>
      </c>
      <c r="AF27" s="218"/>
      <c r="AG27" s="218"/>
      <c r="AH27" s="218"/>
    </row>
    <row r="28" spans="1:34" ht="12.75" customHeight="1">
      <c r="A28" s="233"/>
      <c r="B28" s="46"/>
      <c r="C28" s="46"/>
      <c r="D28" s="46" t="s">
        <v>102</v>
      </c>
      <c r="E28" s="46"/>
      <c r="H28" s="73"/>
      <c r="I28" s="74"/>
      <c r="L28" s="144"/>
      <c r="M28" s="144"/>
      <c r="N28" s="145"/>
      <c r="O28" s="177"/>
      <c r="P28" s="145"/>
      <c r="Q28" s="145"/>
      <c r="R28" s="145"/>
      <c r="S28" s="145"/>
      <c r="T28" s="179"/>
      <c r="U28" s="53"/>
      <c r="W28" s="218">
        <v>1</v>
      </c>
      <c r="X28" s="218">
        <v>0.2</v>
      </c>
      <c r="Y28" s="218">
        <f t="shared" si="0"/>
        <v>2.6981005456233897</v>
      </c>
      <c r="Z28" s="218">
        <v>2</v>
      </c>
      <c r="AA28" s="218">
        <v>100</v>
      </c>
      <c r="AB28" s="218">
        <f t="shared" si="1"/>
        <v>1.5</v>
      </c>
      <c r="AC28" s="218">
        <v>3</v>
      </c>
      <c r="AD28" s="218">
        <v>95</v>
      </c>
      <c r="AE28" s="218">
        <f t="shared" si="2"/>
        <v>2.2787536009528289</v>
      </c>
      <c r="AF28" s="218"/>
      <c r="AG28" s="218"/>
      <c r="AH28" s="218"/>
    </row>
    <row r="29" spans="1:34" ht="12.75" customHeight="1">
      <c r="A29" s="233"/>
      <c r="B29" s="46"/>
      <c r="C29" s="46"/>
      <c r="E29" s="46"/>
      <c r="F29" s="75"/>
      <c r="H29" s="76"/>
      <c r="J29" s="25"/>
      <c r="L29" s="144"/>
      <c r="M29" s="144"/>
      <c r="N29" s="145"/>
      <c r="O29" s="177"/>
      <c r="P29" s="145"/>
      <c r="Q29" s="145"/>
      <c r="R29" s="145"/>
      <c r="S29" s="145"/>
      <c r="T29" s="179"/>
      <c r="U29" s="53"/>
      <c r="W29" s="218">
        <v>1</v>
      </c>
      <c r="X29" s="218">
        <v>0.1</v>
      </c>
      <c r="Y29" s="218">
        <f t="shared" si="0"/>
        <v>2.9995654882259823</v>
      </c>
      <c r="Z29" s="218">
        <v>2</v>
      </c>
      <c r="AA29" s="218">
        <v>200</v>
      </c>
      <c r="AB29" s="218">
        <f t="shared" si="1"/>
        <v>1.6505149978319906</v>
      </c>
      <c r="AC29" s="218">
        <v>3</v>
      </c>
      <c r="AD29" s="218">
        <v>99</v>
      </c>
      <c r="AE29" s="218">
        <f t="shared" si="2"/>
        <v>2.9956351945975497</v>
      </c>
      <c r="AF29" s="218"/>
      <c r="AG29" s="218"/>
      <c r="AH29" s="218"/>
    </row>
    <row r="30" spans="1:34" ht="12.75" customHeight="1">
      <c r="A30" s="233"/>
      <c r="B30" s="46"/>
      <c r="D30" s="323" t="s">
        <v>103</v>
      </c>
      <c r="E30" s="46"/>
      <c r="F30" s="77"/>
      <c r="H30" s="241"/>
      <c r="I30" s="242"/>
      <c r="L30" s="144"/>
      <c r="M30" s="144"/>
      <c r="N30" s="145"/>
      <c r="O30" s="177"/>
      <c r="P30" s="145"/>
      <c r="Q30" s="145"/>
      <c r="R30" s="145"/>
      <c r="S30" s="145"/>
      <c r="T30" s="179"/>
      <c r="U30" s="53"/>
      <c r="V30" s="138"/>
      <c r="W30" s="219"/>
      <c r="X30" s="219"/>
      <c r="Y30" s="218"/>
      <c r="Z30" s="218">
        <v>2</v>
      </c>
      <c r="AA30" s="218">
        <v>500</v>
      </c>
      <c r="AB30" s="218">
        <f t="shared" si="1"/>
        <v>1.8494850021680094</v>
      </c>
      <c r="AC30" s="218"/>
      <c r="AD30" s="218"/>
      <c r="AE30" s="218"/>
      <c r="AF30" s="218"/>
      <c r="AG30" s="218"/>
      <c r="AH30" s="218"/>
    </row>
    <row r="31" spans="1:34" ht="12.75" customHeight="1">
      <c r="A31" s="233"/>
      <c r="B31" s="46"/>
      <c r="C31" s="46"/>
      <c r="H31" s="76"/>
      <c r="L31" s="145"/>
      <c r="M31" s="145"/>
      <c r="N31" s="145"/>
      <c r="O31" s="177"/>
      <c r="P31" s="145"/>
      <c r="Q31" s="145"/>
      <c r="R31" s="145"/>
      <c r="S31" s="145"/>
      <c r="T31" s="179"/>
      <c r="U31" s="53"/>
      <c r="V31" s="138"/>
      <c r="W31" s="218"/>
      <c r="X31" s="218"/>
      <c r="Y31" s="218"/>
      <c r="Z31" s="218">
        <v>2</v>
      </c>
      <c r="AA31" s="218">
        <v>1000</v>
      </c>
      <c r="AB31" s="218">
        <f t="shared" si="1"/>
        <v>2</v>
      </c>
      <c r="AC31" s="218"/>
      <c r="AD31" s="218"/>
      <c r="AE31" s="218"/>
      <c r="AF31" s="218"/>
      <c r="AG31" s="218"/>
      <c r="AH31" s="218"/>
    </row>
    <row r="32" spans="1:34" ht="12.75" customHeight="1">
      <c r="A32" s="233"/>
      <c r="B32" s="46"/>
      <c r="C32" s="46"/>
      <c r="H32" s="22"/>
      <c r="L32" s="145"/>
      <c r="M32" s="145"/>
      <c r="N32" s="145"/>
      <c r="O32" s="177"/>
      <c r="P32" s="145"/>
      <c r="Q32" s="145"/>
      <c r="R32" s="145"/>
      <c r="S32" s="145"/>
      <c r="T32" s="179"/>
      <c r="U32" s="53"/>
      <c r="V32" s="139"/>
      <c r="W32" s="218"/>
      <c r="X32" s="218"/>
      <c r="Y32" s="218"/>
      <c r="Z32" s="218">
        <v>2</v>
      </c>
      <c r="AA32" s="218" t="s">
        <v>72</v>
      </c>
      <c r="AB32" s="218">
        <v>-2</v>
      </c>
      <c r="AC32" s="218"/>
      <c r="AD32" s="218"/>
      <c r="AE32" s="218"/>
      <c r="AF32" s="218"/>
      <c r="AG32" s="218"/>
      <c r="AH32" s="218"/>
    </row>
    <row r="33" spans="1:36" ht="12.75" customHeight="1">
      <c r="A33" s="233"/>
      <c r="B33" s="46"/>
      <c r="C33" s="46"/>
      <c r="D33" s="324" t="s">
        <v>104</v>
      </c>
      <c r="E33" s="238"/>
      <c r="F33" s="238"/>
      <c r="G33" s="238"/>
      <c r="H33" s="78"/>
      <c r="I33" s="140"/>
      <c r="L33" s="145"/>
      <c r="M33" s="145"/>
      <c r="N33" s="145"/>
      <c r="O33" s="177"/>
      <c r="P33" s="145"/>
      <c r="Q33" s="145"/>
      <c r="R33" s="145"/>
      <c r="S33" s="145"/>
      <c r="T33" s="179"/>
      <c r="U33" s="53"/>
      <c r="V33" s="139"/>
      <c r="W33" s="218"/>
      <c r="X33" s="218"/>
      <c r="Y33" s="218"/>
      <c r="Z33" s="218">
        <v>2</v>
      </c>
      <c r="AA33" s="218" t="s">
        <v>73</v>
      </c>
      <c r="AB33" s="218">
        <v>3</v>
      </c>
      <c r="AC33" s="218"/>
      <c r="AD33" s="218"/>
      <c r="AE33" s="218"/>
      <c r="AF33" s="218"/>
      <c r="AG33" s="218"/>
      <c r="AH33" s="218"/>
    </row>
    <row r="34" spans="1:36" s="46" customFormat="1" ht="12.75" customHeight="1">
      <c r="A34" s="233"/>
      <c r="D34" s="238"/>
      <c r="E34" s="238"/>
      <c r="F34" s="238"/>
      <c r="G34" s="238"/>
      <c r="H34" s="246">
        <f>IF(pop&gt;0,(1-(egf+cgf)/pop),0)</f>
        <v>0</v>
      </c>
      <c r="I34" s="246"/>
      <c r="J34" s="79"/>
      <c r="L34" s="145"/>
      <c r="M34" s="145"/>
      <c r="N34" s="145"/>
      <c r="O34" s="177"/>
      <c r="P34" s="145"/>
      <c r="Q34" s="145"/>
      <c r="R34" s="145"/>
      <c r="S34" s="145"/>
      <c r="T34" s="179"/>
      <c r="U34" s="53"/>
      <c r="V34" s="138"/>
      <c r="W34" s="218"/>
      <c r="X34" s="218"/>
      <c r="Y34" s="218"/>
      <c r="Z34" s="218"/>
      <c r="AA34" s="218"/>
      <c r="AB34" s="218"/>
      <c r="AC34" s="218"/>
      <c r="AD34" s="218"/>
      <c r="AE34" s="218"/>
      <c r="AF34" s="218"/>
      <c r="AG34" s="218"/>
      <c r="AH34" s="218"/>
      <c r="AI34" s="4"/>
    </row>
    <row r="35" spans="1:36" s="46" customFormat="1" ht="12.75" customHeight="1">
      <c r="A35" s="233"/>
      <c r="H35" s="22"/>
      <c r="J35" s="27"/>
      <c r="L35" s="145"/>
      <c r="M35" s="145"/>
      <c r="N35" s="145"/>
      <c r="O35" s="177"/>
      <c r="P35" s="145"/>
      <c r="Q35" s="145"/>
      <c r="R35" s="145"/>
      <c r="S35" s="145"/>
      <c r="T35" s="179"/>
      <c r="U35" s="53"/>
      <c r="V35" s="139"/>
      <c r="W35" s="218"/>
      <c r="X35" s="218"/>
      <c r="Y35" s="218"/>
      <c r="Z35" s="218"/>
      <c r="AA35" s="218"/>
      <c r="AB35" s="218"/>
      <c r="AC35" s="218"/>
      <c r="AD35" s="218"/>
      <c r="AE35" s="218"/>
      <c r="AF35" s="218"/>
      <c r="AG35" s="218"/>
      <c r="AH35" s="218"/>
      <c r="AI35" s="4"/>
    </row>
    <row r="36" spans="1:36" ht="7.5" customHeight="1">
      <c r="A36" s="234"/>
      <c r="B36" s="28"/>
      <c r="C36" s="80"/>
      <c r="D36" s="81"/>
      <c r="E36" s="80"/>
      <c r="F36" s="80"/>
      <c r="G36" s="80"/>
      <c r="H36" s="82"/>
      <c r="I36" s="83"/>
      <c r="J36" s="59"/>
      <c r="K36" s="59"/>
      <c r="L36" s="149"/>
      <c r="M36" s="149"/>
      <c r="N36" s="149"/>
      <c r="O36" s="178"/>
      <c r="P36" s="145"/>
      <c r="Q36" s="145"/>
      <c r="R36" s="145"/>
      <c r="S36" s="145"/>
      <c r="T36" s="179"/>
      <c r="U36" s="53"/>
      <c r="W36" s="218"/>
      <c r="X36" s="218"/>
      <c r="Y36" s="218"/>
      <c r="Z36" s="218"/>
      <c r="AA36" s="218"/>
      <c r="AB36" s="218"/>
      <c r="AC36" s="218"/>
      <c r="AD36" s="218"/>
      <c r="AE36" s="218"/>
      <c r="AF36" s="218"/>
      <c r="AG36" s="218"/>
      <c r="AH36" s="218"/>
    </row>
    <row r="37" spans="1:36" ht="12.75" customHeight="1">
      <c r="A37" s="232" t="s">
        <v>7</v>
      </c>
      <c r="B37" s="26"/>
      <c r="C37" s="325" t="s">
        <v>105</v>
      </c>
      <c r="D37" s="263"/>
      <c r="E37" s="263"/>
      <c r="F37" s="263"/>
      <c r="G37" s="46"/>
      <c r="H37" s="16"/>
      <c r="I37" s="23"/>
      <c r="J37" s="46"/>
      <c r="K37" s="46"/>
      <c r="L37" s="144"/>
      <c r="M37" s="144"/>
      <c r="N37" s="145"/>
      <c r="O37" s="177"/>
      <c r="P37" s="145"/>
      <c r="Q37" s="145"/>
      <c r="R37" s="145"/>
      <c r="S37" s="145"/>
      <c r="T37" s="179"/>
      <c r="U37" s="53"/>
      <c r="V37" s="139"/>
      <c r="W37" s="218"/>
      <c r="X37" s="218"/>
      <c r="Y37" s="218"/>
      <c r="Z37" s="218"/>
      <c r="AA37" s="218"/>
      <c r="AB37" s="218"/>
      <c r="AC37" s="218"/>
      <c r="AD37" s="218"/>
      <c r="AE37" s="218"/>
      <c r="AF37" s="218"/>
      <c r="AG37" s="218"/>
      <c r="AH37" s="218"/>
      <c r="AI37" s="46"/>
    </row>
    <row r="38" spans="1:36" ht="12.75" customHeight="1">
      <c r="A38" s="244"/>
      <c r="C38" s="262"/>
      <c r="D38" s="264"/>
      <c r="E38" s="264"/>
      <c r="F38" s="264"/>
      <c r="G38" s="29" t="s">
        <v>11</v>
      </c>
      <c r="H38" s="84" t="s">
        <v>32</v>
      </c>
      <c r="I38" s="85" t="s">
        <v>33</v>
      </c>
      <c r="J38" s="30" t="s">
        <v>12</v>
      </c>
      <c r="L38" s="144"/>
      <c r="M38" s="144"/>
      <c r="N38" s="145"/>
      <c r="O38" s="177"/>
      <c r="P38" s="145"/>
      <c r="Q38" s="145"/>
      <c r="R38" s="145"/>
      <c r="S38" s="145"/>
      <c r="T38" s="179"/>
      <c r="U38" s="53"/>
      <c r="V38" s="139"/>
      <c r="W38" s="218"/>
      <c r="X38" s="218"/>
      <c r="Y38" s="218"/>
      <c r="Z38" s="218"/>
      <c r="AA38" s="218"/>
      <c r="AB38" s="218"/>
      <c r="AC38" s="218"/>
      <c r="AD38" s="218"/>
      <c r="AE38" s="218"/>
      <c r="AF38" s="218"/>
      <c r="AG38" s="218"/>
      <c r="AH38" s="218"/>
      <c r="AI38" s="46"/>
    </row>
    <row r="39" spans="1:36" ht="6" customHeight="1">
      <c r="A39" s="244"/>
      <c r="B39" s="46"/>
      <c r="D39" s="86"/>
      <c r="E39" s="86"/>
      <c r="F39" s="86"/>
      <c r="I39" s="70"/>
      <c r="L39" s="144"/>
      <c r="M39" s="144"/>
      <c r="N39" s="145"/>
      <c r="O39" s="177"/>
      <c r="P39" s="145"/>
      <c r="Q39" s="145"/>
      <c r="R39" s="145"/>
      <c r="S39" s="145"/>
      <c r="T39" s="179"/>
      <c r="U39" s="53"/>
      <c r="V39" s="46"/>
      <c r="W39" s="218"/>
      <c r="X39" s="218"/>
      <c r="Y39" s="218"/>
      <c r="Z39" s="218"/>
      <c r="AA39" s="218"/>
      <c r="AB39" s="218"/>
      <c r="AC39" s="218"/>
      <c r="AD39" s="218"/>
      <c r="AE39" s="218"/>
      <c r="AF39" s="218"/>
      <c r="AG39" s="218"/>
      <c r="AH39" s="218"/>
    </row>
    <row r="40" spans="1:36" ht="12.75" customHeight="1">
      <c r="A40" s="244"/>
      <c r="B40" s="46"/>
      <c r="C40" s="46"/>
      <c r="D40" s="326" t="s">
        <v>106</v>
      </c>
      <c r="F40" s="87"/>
      <c r="H40" s="88"/>
      <c r="I40" s="89"/>
      <c r="K40" s="25"/>
      <c r="L40" s="144"/>
      <c r="M40" s="144"/>
      <c r="N40" s="145"/>
      <c r="O40" s="177"/>
      <c r="P40" s="145"/>
      <c r="Q40" s="145"/>
      <c r="R40" s="145"/>
      <c r="S40" s="145"/>
      <c r="T40" s="179"/>
      <c r="U40" s="53"/>
      <c r="V40" s="139"/>
      <c r="W40" s="218"/>
      <c r="X40" s="218"/>
      <c r="Y40" s="218"/>
      <c r="Z40" s="218"/>
      <c r="AA40" s="218"/>
      <c r="AB40" s="218"/>
      <c r="AC40" s="218"/>
      <c r="AD40" s="218"/>
      <c r="AE40" s="218"/>
      <c r="AF40" s="218"/>
      <c r="AG40" s="218"/>
      <c r="AH40" s="218"/>
    </row>
    <row r="41" spans="1:36" ht="12.75" customHeight="1">
      <c r="A41" s="244"/>
      <c r="B41" s="46"/>
      <c r="C41" s="46"/>
      <c r="D41" s="46"/>
      <c r="E41" s="67"/>
      <c r="I41" s="90"/>
      <c r="L41" s="144"/>
      <c r="M41" s="144"/>
      <c r="N41" s="145"/>
      <c r="O41" s="177"/>
      <c r="P41" s="145"/>
      <c r="Q41" s="145"/>
      <c r="R41" s="145"/>
      <c r="S41" s="145"/>
      <c r="T41" s="179"/>
      <c r="U41" s="53"/>
      <c r="W41" s="218"/>
      <c r="X41" s="218"/>
      <c r="Y41" s="218"/>
      <c r="Z41" s="218"/>
      <c r="AA41" s="218"/>
      <c r="AB41" s="218"/>
      <c r="AC41" s="218"/>
      <c r="AD41" s="218"/>
      <c r="AE41" s="218"/>
      <c r="AF41" s="218"/>
      <c r="AG41" s="218"/>
      <c r="AH41" s="218"/>
    </row>
    <row r="42" spans="1:36" ht="6" customHeight="1">
      <c r="A42" s="244"/>
      <c r="B42" s="46"/>
      <c r="C42" s="46"/>
      <c r="D42" s="46"/>
      <c r="E42" s="64"/>
      <c r="H42" s="25"/>
      <c r="I42" s="33"/>
      <c r="L42" s="144"/>
      <c r="M42" s="144"/>
      <c r="N42" s="145"/>
      <c r="O42" s="177"/>
      <c r="P42" s="145"/>
      <c r="Q42" s="145"/>
      <c r="R42" s="145"/>
      <c r="S42" s="145"/>
      <c r="T42" s="179"/>
      <c r="U42" s="53"/>
      <c r="W42" s="218"/>
      <c r="X42" s="218"/>
      <c r="Y42" s="218"/>
      <c r="Z42" s="218"/>
      <c r="AA42" s="218"/>
      <c r="AB42" s="218"/>
      <c r="AC42" s="218"/>
      <c r="AD42" s="218"/>
      <c r="AE42" s="218"/>
      <c r="AF42" s="218"/>
      <c r="AG42" s="218"/>
      <c r="AH42" s="218"/>
    </row>
    <row r="43" spans="1:36" s="46" customFormat="1" ht="12.75" customHeight="1">
      <c r="A43" s="244"/>
      <c r="D43" s="326" t="s">
        <v>107</v>
      </c>
      <c r="F43" s="87"/>
      <c r="G43" s="77"/>
      <c r="H43" s="91"/>
      <c r="I43" s="74"/>
      <c r="K43" s="25"/>
      <c r="L43" s="144"/>
      <c r="M43" s="144"/>
      <c r="N43" s="145"/>
      <c r="O43" s="177"/>
      <c r="P43" s="145"/>
      <c r="Q43" s="145"/>
      <c r="R43" s="145"/>
      <c r="S43" s="145"/>
      <c r="T43" s="179"/>
      <c r="U43" s="53"/>
      <c r="V43" s="4"/>
      <c r="W43" s="218"/>
      <c r="X43" s="218"/>
      <c r="Y43" s="218"/>
      <c r="Z43" s="218"/>
      <c r="AA43" s="218"/>
      <c r="AB43" s="218"/>
      <c r="AC43" s="218"/>
      <c r="AD43" s="218"/>
      <c r="AE43" s="218"/>
      <c r="AF43" s="218"/>
      <c r="AG43" s="218"/>
      <c r="AH43" s="218"/>
      <c r="AI43" s="4"/>
    </row>
    <row r="44" spans="1:36" ht="12.75" customHeight="1">
      <c r="A44" s="244"/>
      <c r="B44" s="46"/>
      <c r="C44" s="46"/>
      <c r="D44" s="46"/>
      <c r="E44" s="67"/>
      <c r="F44" s="46"/>
      <c r="G44" s="31" t="s">
        <v>13</v>
      </c>
      <c r="H44" s="93" t="s">
        <v>35</v>
      </c>
      <c r="I44" s="21" t="s">
        <v>34</v>
      </c>
      <c r="J44" s="32" t="s">
        <v>14</v>
      </c>
      <c r="K44" s="46"/>
      <c r="L44" s="144"/>
      <c r="M44" s="144"/>
      <c r="N44" s="145"/>
      <c r="O44" s="177"/>
      <c r="P44" s="145"/>
      <c r="Q44" s="145"/>
      <c r="R44" s="145"/>
      <c r="S44" s="145"/>
      <c r="T44" s="179"/>
      <c r="U44" s="53"/>
      <c r="W44" s="218"/>
      <c r="X44" s="218"/>
      <c r="Y44" s="218"/>
      <c r="Z44" s="218"/>
      <c r="AA44" s="218"/>
      <c r="AB44" s="218"/>
      <c r="AC44" s="218"/>
      <c r="AD44" s="218"/>
      <c r="AE44" s="218"/>
      <c r="AF44" s="218"/>
      <c r="AG44" s="218"/>
      <c r="AH44" s="218"/>
    </row>
    <row r="45" spans="1:36" ht="12.75" customHeight="1" thickBot="1">
      <c r="A45" s="245"/>
      <c r="B45" s="59"/>
      <c r="C45" s="59"/>
      <c r="D45" s="59"/>
      <c r="E45" s="59"/>
      <c r="F45" s="59"/>
      <c r="G45" s="59"/>
      <c r="H45" s="80"/>
      <c r="I45" s="80"/>
      <c r="J45" s="59"/>
      <c r="K45" s="59"/>
      <c r="L45" s="150"/>
      <c r="M45" s="150"/>
      <c r="N45" s="149"/>
      <c r="O45" s="178"/>
      <c r="P45" s="145"/>
      <c r="Q45" s="145"/>
      <c r="R45" s="145"/>
      <c r="S45" s="145"/>
      <c r="T45" s="179"/>
      <c r="U45" s="53"/>
      <c r="V45" s="92"/>
      <c r="W45" s="220"/>
      <c r="X45" s="220"/>
      <c r="Y45" s="220"/>
      <c r="Z45" s="220"/>
      <c r="AA45" s="220"/>
      <c r="AB45" s="220"/>
      <c r="AC45" s="220"/>
      <c r="AD45" s="220"/>
      <c r="AE45" s="220"/>
      <c r="AF45" s="220"/>
      <c r="AG45" s="220"/>
      <c r="AH45" s="220"/>
    </row>
    <row r="46" spans="1:36" ht="18.75" customHeight="1">
      <c r="A46" s="95"/>
      <c r="B46" s="34"/>
      <c r="C46" s="34"/>
      <c r="D46" s="333" t="s">
        <v>113</v>
      </c>
      <c r="E46" s="334"/>
      <c r="F46" s="334"/>
      <c r="G46" s="174">
        <v>95</v>
      </c>
      <c r="H46" s="35" t="s">
        <v>114</v>
      </c>
      <c r="I46" s="96"/>
      <c r="J46" s="96"/>
      <c r="K46" s="96"/>
      <c r="L46" s="97"/>
      <c r="M46" s="97"/>
      <c r="N46" s="96"/>
      <c r="O46" s="180" t="s">
        <v>62</v>
      </c>
      <c r="P46" s="96">
        <f>NORMSINV(1-(100-ci)/100/2)</f>
        <v>1.9599639845400536</v>
      </c>
      <c r="Q46" s="96"/>
      <c r="R46" s="96"/>
      <c r="S46" s="96"/>
      <c r="T46" s="98"/>
      <c r="U46" s="46"/>
      <c r="V46" s="99"/>
      <c r="W46" s="220"/>
      <c r="X46" s="220"/>
      <c r="Y46" s="220"/>
      <c r="Z46" s="220"/>
      <c r="AA46" s="220"/>
      <c r="AB46" s="220"/>
      <c r="AC46" s="220"/>
      <c r="AD46" s="220"/>
      <c r="AE46" s="220"/>
      <c r="AF46" s="220"/>
      <c r="AG46" s="220"/>
      <c r="AH46" s="220"/>
      <c r="AI46" s="46"/>
    </row>
    <row r="47" spans="1:36" ht="12.75" customHeight="1">
      <c r="A47" s="232" t="s">
        <v>21</v>
      </c>
      <c r="B47" s="36"/>
      <c r="C47" s="37"/>
      <c r="D47" s="37"/>
      <c r="E47" s="100"/>
      <c r="F47" s="335" t="s">
        <v>115</v>
      </c>
      <c r="G47" s="273"/>
      <c r="H47" s="273"/>
      <c r="I47" s="273"/>
      <c r="J47" s="273"/>
      <c r="K47" s="273"/>
      <c r="L47" s="339" t="s">
        <v>121</v>
      </c>
      <c r="M47" s="279"/>
      <c r="N47" s="279"/>
      <c r="O47" s="340" t="s">
        <v>122</v>
      </c>
      <c r="P47" s="282"/>
      <c r="Q47" s="282"/>
      <c r="R47" s="282"/>
      <c r="S47" s="282"/>
      <c r="T47" s="283"/>
      <c r="U47" s="53"/>
      <c r="V47" s="75"/>
      <c r="W47" s="218"/>
      <c r="X47" s="218"/>
      <c r="Y47" s="218"/>
      <c r="Z47" s="218"/>
      <c r="AA47" s="218"/>
      <c r="AB47" s="218"/>
      <c r="AC47" s="218"/>
      <c r="AD47" s="218"/>
      <c r="AE47" s="218"/>
      <c r="AF47" s="218"/>
      <c r="AG47" s="218"/>
      <c r="AH47" s="218"/>
    </row>
    <row r="48" spans="1:36" s="94" customFormat="1" ht="13.5" customHeight="1">
      <c r="A48" s="270"/>
      <c r="B48" s="38"/>
      <c r="C48" s="39"/>
      <c r="D48" s="102"/>
      <c r="E48" s="103"/>
      <c r="F48" s="254" t="s">
        <v>42</v>
      </c>
      <c r="G48" s="255"/>
      <c r="H48" s="255"/>
      <c r="I48" s="254" t="s">
        <v>43</v>
      </c>
      <c r="J48" s="255"/>
      <c r="K48" s="256"/>
      <c r="L48" s="254" t="s">
        <v>15</v>
      </c>
      <c r="M48" s="255"/>
      <c r="N48" s="256"/>
      <c r="O48" s="257" t="str">
        <f>"of " &amp; D20</f>
        <v xml:space="preserve">of </v>
      </c>
      <c r="P48" s="257"/>
      <c r="Q48" s="258"/>
      <c r="R48" s="284" t="str">
        <f>"of no " &amp; D20</f>
        <v xml:space="preserve">of no </v>
      </c>
      <c r="S48" s="257"/>
      <c r="T48" s="258"/>
      <c r="U48" s="104"/>
      <c r="V48" s="75"/>
      <c r="W48" s="218"/>
      <c r="X48" s="218"/>
      <c r="Y48" s="218"/>
      <c r="Z48" s="218"/>
      <c r="AA48" s="218"/>
      <c r="AB48" s="218"/>
      <c r="AC48" s="218"/>
      <c r="AD48" s="218"/>
      <c r="AE48" s="218"/>
      <c r="AF48" s="218"/>
      <c r="AG48" s="218"/>
      <c r="AH48" s="218"/>
      <c r="AI48" s="4"/>
      <c r="AJ48" s="4"/>
    </row>
    <row r="49" spans="1:36" ht="12.75" customHeight="1">
      <c r="A49" s="270"/>
      <c r="C49" s="275">
        <f>D37</f>
        <v>0</v>
      </c>
      <c r="D49" s="275"/>
      <c r="E49" s="105"/>
      <c r="F49" s="338" t="s">
        <v>119</v>
      </c>
      <c r="G49" s="266"/>
      <c r="H49" s="267"/>
      <c r="I49" s="265" t="s">
        <v>120</v>
      </c>
      <c r="J49" s="266"/>
      <c r="K49" s="266"/>
      <c r="L49" s="343" t="s">
        <v>125</v>
      </c>
      <c r="M49" s="266"/>
      <c r="N49" s="266"/>
      <c r="O49" s="341" t="s">
        <v>123</v>
      </c>
      <c r="P49" s="285"/>
      <c r="Q49" s="286"/>
      <c r="R49" s="342" t="s">
        <v>124</v>
      </c>
      <c r="S49" s="285"/>
      <c r="T49" s="286"/>
      <c r="U49" s="53"/>
      <c r="V49" s="106"/>
      <c r="W49" s="221"/>
      <c r="X49" s="218"/>
      <c r="Y49" s="218"/>
      <c r="Z49" s="218"/>
      <c r="AA49" s="218"/>
      <c r="AB49" s="218"/>
      <c r="AC49" s="218"/>
      <c r="AD49" s="218"/>
      <c r="AE49" s="218"/>
      <c r="AF49" s="218"/>
      <c r="AG49" s="218"/>
      <c r="AH49" s="218"/>
    </row>
    <row r="50" spans="1:36" ht="12.75" customHeight="1">
      <c r="A50" s="270"/>
      <c r="D50" s="336" t="s">
        <v>116</v>
      </c>
      <c r="E50" s="107"/>
      <c r="F50" s="108"/>
      <c r="G50" s="157" t="str">
        <f>IF(aa+cc=0,"",aa/(aa+cc))</f>
        <v/>
      </c>
      <c r="H50" s="110"/>
      <c r="I50" s="108"/>
      <c r="J50" s="157" t="str">
        <f>IF(bb+dd=0,"",bb/(bb+dd))</f>
        <v/>
      </c>
      <c r="K50" s="113"/>
      <c r="L50" s="108"/>
      <c r="M50" s="109" t="str">
        <f>IF(aa+bb=0,"",IF(aa&gt;0,IF(bb&gt;0,(aa/(aa+cc))/(bb/(bb+dd)),"∞"),"∞"))</f>
        <v/>
      </c>
      <c r="N50" s="113"/>
      <c r="O50" s="156"/>
      <c r="P50" s="111" t="str">
        <f>IF(aa+bb=0,"",aa/(aa+bb))</f>
        <v/>
      </c>
      <c r="Q50" s="110"/>
      <c r="R50" s="112"/>
      <c r="S50" s="155" t="str">
        <f>IF(aa+bb=0,"",bb/(aa+bb))</f>
        <v/>
      </c>
      <c r="T50" s="113"/>
      <c r="U50" s="53"/>
      <c r="W50" s="222"/>
      <c r="X50" s="218"/>
      <c r="Y50" s="218"/>
      <c r="Z50" s="218"/>
      <c r="AA50" s="218"/>
      <c r="AB50" s="218"/>
      <c r="AC50" s="218"/>
      <c r="AD50" s="218"/>
      <c r="AE50" s="218"/>
      <c r="AF50" s="218"/>
      <c r="AG50" s="218"/>
      <c r="AH50" s="218"/>
    </row>
    <row r="51" spans="1:36" ht="12.75" customHeight="1">
      <c r="A51" s="270"/>
      <c r="B51" s="53"/>
      <c r="C51" s="46"/>
      <c r="D51" s="42" t="str">
        <f>ci &amp; "% CIs"</f>
        <v>95% CIs</v>
      </c>
      <c r="E51" s="115"/>
      <c r="F51" s="118" t="str">
        <f>IF(aa+cc=0,"",(2*aa+zscore^2-zscore*SQRT(zscore^2+4*aa*(1-aa/(aa+cc))))/(2*(aa+cc+zscore^2)))</f>
        <v/>
      </c>
      <c r="G51" s="141" t="s">
        <v>18</v>
      </c>
      <c r="H51" s="117" t="str">
        <f>IF(aa+cc=0,"",(2*aa+zscore^2+zscore*SQRT(zscore^2+4*aa*(1-aa/(aa+cc))))/(2*(aa+cc+zscore^2)))</f>
        <v/>
      </c>
      <c r="I51" s="118" t="str">
        <f>IF(bb+dd=0,"",(2*bb+zscore^2-zscore*SQRT(zscore^2+4*bb*(1-bb/(bb+dd))))/(2*(bb+dd+zscore^2)))</f>
        <v/>
      </c>
      <c r="J51" s="141" t="s">
        <v>18</v>
      </c>
      <c r="K51" s="158" t="str">
        <f>IF(bb+dd=0,"",(2*bb+zscore^2+zscore*SQRT(zscore^2+4*bb*(1-bb/(bb+dd))))/(2*(bb+dd+zscore^2)))</f>
        <v/>
      </c>
      <c r="L51" s="163" t="str">
        <f>IF(plrat="∞","",IF(OR(aa=0,dd=0,aa+cc=0,bb+dd=0),"",EXP(LN(plrat) -zscore*SQRT(1/aa+1/bb-1/(aa+cc)-1/(bb+dd)))))</f>
        <v/>
      </c>
      <c r="M51" s="141" t="s">
        <v>18</v>
      </c>
      <c r="N51" s="164" t="str">
        <f>IF(plrat="∞","",IF(OR(aa=0,dd=0,aa+cc=0,bb+dd=0),"",EXP(LN(plrat) +zscore*SQRT(1/aa+1/bb-1/(aa+cc)-1/(bb+dd)))))</f>
        <v/>
      </c>
      <c r="O51" s="129" t="str">
        <f>IF(aa+bb=0,"",(2*aa+zscore^2-zscore*SQRT(zscore^2+4*aa*(1-aa/(aa+bb))))/(2*(aa+bb+zscore^2)))</f>
        <v/>
      </c>
      <c r="P51" s="141" t="str">
        <f>IF(O51&lt;=P50,IF(P50&lt;=Q51,"to","to ∞ to"),"to ∞ to")</f>
        <v>to</v>
      </c>
      <c r="Q51" s="119" t="str">
        <f>IF(aa+bb=0,"",(2*aa+zscore^2+zscore*SQRT(zscore^2+4*aa*(1-aa/(aa+bb))))/(2*(aa+bb+zscore^2)))</f>
        <v/>
      </c>
      <c r="R51" s="120" t="str">
        <f>IF(aa+bb=0,"",(2*bb+zscore^2-zscore*SQRT(zscore^2+4*bb*(1-bb/(aa+bb))))/(2*(aa+bb+zscore^2)))</f>
        <v/>
      </c>
      <c r="S51" s="121" t="str">
        <f>IF(R51&lt;=S50,IF(S50&lt;=T51,"to","to ∞ to"),"to ∞ to")</f>
        <v>to</v>
      </c>
      <c r="T51" s="119" t="str">
        <f>IF(aa+bb=0,"",(2*bb+zscore^2+zscore*SQRT(zscore^2+4*bb*(1-bb/(aa+bb))))/(2*(aa+bb+zscore^2)))</f>
        <v/>
      </c>
      <c r="U51" s="53"/>
      <c r="AJ51" s="94"/>
    </row>
    <row r="52" spans="1:36" ht="12.75" customHeight="1">
      <c r="A52" s="270"/>
      <c r="B52" s="53"/>
      <c r="C52" s="46"/>
      <c r="D52" s="41"/>
      <c r="E52" s="105"/>
      <c r="F52" s="265" t="s">
        <v>126</v>
      </c>
      <c r="G52" s="266"/>
      <c r="H52" s="267"/>
      <c r="I52" s="338" t="s">
        <v>127</v>
      </c>
      <c r="J52" s="266"/>
      <c r="K52" s="266"/>
      <c r="L52" s="343" t="s">
        <v>128</v>
      </c>
      <c r="M52" s="266"/>
      <c r="N52" s="266"/>
      <c r="O52" s="341" t="s">
        <v>129</v>
      </c>
      <c r="P52" s="285"/>
      <c r="Q52" s="286"/>
      <c r="R52" s="338" t="s">
        <v>130</v>
      </c>
      <c r="S52" s="266"/>
      <c r="T52" s="267"/>
      <c r="U52" s="53"/>
      <c r="AI52" s="46"/>
    </row>
    <row r="53" spans="1:36" ht="12.75" customHeight="1">
      <c r="A53" s="270"/>
      <c r="D53" s="336" t="s">
        <v>117</v>
      </c>
      <c r="E53" s="107"/>
      <c r="F53" s="108"/>
      <c r="G53" s="157" t="str">
        <f>IF(aa+cc=0,"",cc/(aa+cc))</f>
        <v/>
      </c>
      <c r="H53" s="110"/>
      <c r="I53" s="108"/>
      <c r="J53" s="157" t="str">
        <f>IF(bb+dd=0,"",dd/(bb+dd))</f>
        <v/>
      </c>
      <c r="K53" s="113"/>
      <c r="L53" s="108"/>
      <c r="M53" s="109" t="str">
        <f>IF(cc+dd=0,"",IF(cc&gt;0,IF(dd&gt;0,(cc/(aa+cc))/(dd/(bb+dd)),"∞"),"∞"))</f>
        <v/>
      </c>
      <c r="N53" s="113"/>
      <c r="O53" s="156"/>
      <c r="P53" s="155" t="str">
        <f>IF(cc+dd=0,"",cc/(cc+dd))</f>
        <v/>
      </c>
      <c r="Q53" s="110"/>
      <c r="R53" s="108"/>
      <c r="S53" s="155" t="str">
        <f>IF(cc+dd=0,"",dd/(cc+dd))</f>
        <v/>
      </c>
      <c r="T53" s="113"/>
      <c r="U53" s="53"/>
    </row>
    <row r="54" spans="1:36" ht="12" customHeight="1" thickBot="1">
      <c r="A54" s="270"/>
      <c r="B54" s="58"/>
      <c r="C54" s="59"/>
      <c r="D54" s="42" t="str">
        <f>ci &amp; "% CIs"</f>
        <v>95% CIs</v>
      </c>
      <c r="E54" s="115"/>
      <c r="F54" s="118" t="str">
        <f>IF(aa+cc=0,"",(2*cc+zscore^2-zscore*SQRT(zscore^2+4*cc*(1-cc/(aa+cc))))/(2*(aa+cc+zscore^2)))</f>
        <v/>
      </c>
      <c r="G54" s="122" t="s">
        <v>18</v>
      </c>
      <c r="H54" s="117" t="str">
        <f>IF(aa+cc=0,"",(2*cc+zscore^2+zscore*SQRT(zscore^2+4*cc*(1-cc/(aa+cc))))/(2*(aa+cc+zscore^2)))</f>
        <v/>
      </c>
      <c r="I54" s="118" t="str">
        <f>IF(bb+dd=0,"",(2*dd+zscore^2-zscore*SQRT(zscore^2+4*dd*(1-dd/(bb+dd))))/(2*(bb+dd+zscore^2)))</f>
        <v/>
      </c>
      <c r="J54" s="122" t="s">
        <v>18</v>
      </c>
      <c r="K54" s="158" t="str">
        <f>IF(bb+dd=0,"",(2*dd+zscore^2+zscore*SQRT(zscore^2+4*dd*(1-dd/(bb+dd))))/(2*(bb+dd+zscore^2)))</f>
        <v/>
      </c>
      <c r="L54" s="163" t="str">
        <f>IF(nlrat="∞","",IF(OR(cc=0,bb=0,aa+cc=0,bb+dd=0),"",EXP(LN(nlrat) -zscore*SQRT(1/cc+1/dd-1/(aa+cc)-1/(bb+dd)))))</f>
        <v/>
      </c>
      <c r="M54" s="116" t="s">
        <v>18</v>
      </c>
      <c r="N54" s="164" t="str">
        <f>IF(nlrat="∞","",IF(OR(cc=0,bb=0,aa+cc=0,bb+dd=0),"",EXP(LN(nlrat) + zscore*SQRT(1/cc+1/dd-1/(aa+cc)-1/(bb+dd)))))</f>
        <v/>
      </c>
      <c r="O54" s="120" t="str">
        <f>IF(cc+dd=0,"",(2*cc+zscore^2-zscore*SQRT(zscore^2+4*cc*(1-cc/(cc+dd))))/(2*(cc+dd+zscore^2)))</f>
        <v/>
      </c>
      <c r="P54" s="166" t="str">
        <f>IF(O54&lt;=P53,IF(P53&lt;=Q54,"to","to ∞ to"),"to ∞ to")</f>
        <v>to</v>
      </c>
      <c r="Q54" s="130" t="str">
        <f>IF(cc+dd=0,"",(2*cc+zscore^2+zscore*SQRT(zscore^2+4*cc*(1-cc/(cc+dd))))/(2*(cc+dd+zscore^2)))</f>
        <v/>
      </c>
      <c r="R54" s="120" t="str">
        <f>IF(cc+dd=0,"",(2*dd+zscore^2-zscore*SQRT(zscore^2+4*dd*(1-dd/(cc+dd))))/(2*(cc+dd+zscore^2)))</f>
        <v/>
      </c>
      <c r="S54" s="121" t="str">
        <f>IF(R54&lt;=S53,IF(S53&lt;=T54,"to","to ∞ to"),"to ∞ to")</f>
        <v>to</v>
      </c>
      <c r="T54" s="119" t="str">
        <f>IF(cc+dd=0,"",(2*dd+zscore^2+zscore*SQRT(zscore^2+4*dd*(1-dd/(cc+dd))))/(2*(cc+dd+zscore^2)))</f>
        <v/>
      </c>
      <c r="U54" s="53"/>
      <c r="X54" s="46"/>
      <c r="Y54" s="46"/>
      <c r="Z54" s="46"/>
      <c r="AA54" s="46"/>
      <c r="AB54" s="46"/>
      <c r="AC54" s="46"/>
      <c r="AD54" s="46"/>
      <c r="AE54" s="46"/>
      <c r="AF54" s="46"/>
      <c r="AG54" s="46"/>
    </row>
    <row r="55" spans="1:36" ht="12.75" customHeight="1">
      <c r="A55" s="270"/>
      <c r="B55" s="337" t="s">
        <v>118</v>
      </c>
      <c r="E55" s="105"/>
      <c r="F55" s="338" t="s">
        <v>131</v>
      </c>
      <c r="G55" s="266"/>
      <c r="H55" s="267"/>
      <c r="I55" s="265" t="s">
        <v>132</v>
      </c>
      <c r="J55" s="266"/>
      <c r="K55" s="266"/>
      <c r="L55" s="160"/>
      <c r="M55" s="161"/>
      <c r="N55" s="162"/>
      <c r="O55" s="344" t="s">
        <v>133</v>
      </c>
      <c r="P55" s="345"/>
      <c r="Q55" s="345"/>
      <c r="R55" s="160"/>
      <c r="S55" s="161"/>
      <c r="T55" s="165"/>
      <c r="U55" s="46"/>
      <c r="AH55" s="46"/>
    </row>
    <row r="56" spans="1:36" ht="12.75" customHeight="1">
      <c r="A56" s="270"/>
      <c r="D56" s="75"/>
      <c r="E56" s="107"/>
      <c r="F56" s="108"/>
      <c r="G56" s="155" t="str">
        <f>IF(aa+bb+cc+dd=0,"",(aa+cc)/(aa+bb+cc+dd))</f>
        <v/>
      </c>
      <c r="H56" s="110"/>
      <c r="I56" s="108"/>
      <c r="J56" s="155" t="str">
        <f>IF(aa+bb+cc+dd=0,"",(bb+dd)/(aa+bb+cc+dd))</f>
        <v/>
      </c>
      <c r="K56" s="113"/>
      <c r="L56" s="167"/>
      <c r="M56" s="123"/>
      <c r="N56" s="124"/>
      <c r="O56" s="125"/>
      <c r="P56" s="155" t="str">
        <f>IF(aa+bb+cc+dd=0,"",(aa+dd)/(aa+bb+cc+dd))</f>
        <v/>
      </c>
      <c r="Q56" s="126"/>
      <c r="R56" s="125"/>
      <c r="S56" s="127"/>
      <c r="T56" s="128"/>
      <c r="U56" s="46"/>
    </row>
    <row r="57" spans="1:36" ht="12" customHeight="1">
      <c r="A57" s="271"/>
      <c r="B57" s="58"/>
      <c r="C57" s="59"/>
      <c r="D57" s="114" t="str">
        <f>ci &amp; "% CIs"</f>
        <v>95% CIs</v>
      </c>
      <c r="E57" s="115"/>
      <c r="F57" s="120" t="str">
        <f>IF(aa+bb+cc+dd=0,"",(2*(aa+cc)+zscore^2-zscore*SQRT(zscore^2+4*(aa+cc)*(1-(aa+cc)/(aa+bb+cc+dd))))/(2*(aa+bb+cc+dd+zscore^2)))</f>
        <v/>
      </c>
      <c r="G57" s="116" t="s">
        <v>18</v>
      </c>
      <c r="H57" s="130" t="str">
        <f>IF(aa+bb+cc+dd=0,"",(2*(aa+cc)+zscore^2+zscore*SQRT(zscore^2+4*(aa+cc)*(1-(aa+cc)/(aa+bb+cc+dd))))/(2*(aa+bb+cc+dd+zscore^2)))</f>
        <v/>
      </c>
      <c r="I57" s="120" t="str">
        <f>IF(aa+bb+cc+dd=0,"",(2*(bb+dd)+zscore^2-zscore*SQRT(zscore^2+4*(bb+dd)*(1-(bb+dd)/(aa+bb+cc+dd))))/(2*(aa+bb+cc+dd+zscore^2)))</f>
        <v/>
      </c>
      <c r="J57" s="116" t="s">
        <v>18</v>
      </c>
      <c r="K57" s="159" t="str">
        <f>IF(aa+bb+cc+dd=0,"",(2*(bb+dd)+zscore^2+zscore*SQRT(zscore^2+4*(bb+dd)*(1-(bb+dd)/(aa+bb+cc+dd))))/(2*(aa+bb+cc+dd+zscore^2)))</f>
        <v/>
      </c>
      <c r="L57" s="168"/>
      <c r="M57" s="169"/>
      <c r="N57" s="169"/>
      <c r="O57" s="170"/>
      <c r="P57" s="171"/>
      <c r="Q57" s="172"/>
      <c r="R57" s="173"/>
      <c r="S57" s="131"/>
      <c r="T57" s="132"/>
      <c r="U57" s="46"/>
      <c r="AI57" s="94"/>
    </row>
    <row r="58" spans="1:36" ht="12.75" customHeight="1">
      <c r="A58" s="133"/>
      <c r="B58" s="133"/>
      <c r="C58" s="133"/>
      <c r="D58" s="133"/>
      <c r="E58" s="133"/>
      <c r="F58" s="133"/>
      <c r="G58" s="133"/>
      <c r="H58" s="133"/>
      <c r="I58" s="134"/>
      <c r="J58" s="135"/>
      <c r="K58" s="134"/>
      <c r="L58" s="134"/>
      <c r="M58" s="136"/>
      <c r="N58" s="136"/>
      <c r="O58" s="136"/>
      <c r="P58" s="346" t="s">
        <v>134</v>
      </c>
      <c r="Q58" s="281" t="s">
        <v>17</v>
      </c>
      <c r="R58" s="281"/>
      <c r="S58" s="281"/>
      <c r="T58" s="281"/>
    </row>
    <row r="59" spans="1:36">
      <c r="A59" s="347" t="s">
        <v>135</v>
      </c>
      <c r="X59" s="94"/>
      <c r="Y59" s="94"/>
      <c r="Z59" s="94"/>
      <c r="AA59" s="94"/>
      <c r="AB59" s="94"/>
      <c r="AC59" s="94"/>
      <c r="AD59" s="94"/>
      <c r="AE59" s="94"/>
      <c r="AF59" s="94"/>
      <c r="AG59" s="94"/>
    </row>
    <row r="60" spans="1:36">
      <c r="AH60" s="94"/>
    </row>
    <row r="64" spans="1:36">
      <c r="AA64" s="101"/>
    </row>
  </sheetData>
  <sheetProtection selectLockedCells="1"/>
  <mergeCells count="53">
    <mergeCell ref="L4:T4"/>
    <mergeCell ref="L47:N47"/>
    <mergeCell ref="Q58:T58"/>
    <mergeCell ref="O47:T47"/>
    <mergeCell ref="R48:T48"/>
    <mergeCell ref="O49:Q49"/>
    <mergeCell ref="R49:T49"/>
    <mergeCell ref="O55:Q55"/>
    <mergeCell ref="O52:Q52"/>
    <mergeCell ref="R52:T52"/>
    <mergeCell ref="L49:N49"/>
    <mergeCell ref="L52:N52"/>
    <mergeCell ref="P5:T5"/>
    <mergeCell ref="A37:A45"/>
    <mergeCell ref="C37:C38"/>
    <mergeCell ref="D37:F38"/>
    <mergeCell ref="F52:H52"/>
    <mergeCell ref="I52:K52"/>
    <mergeCell ref="D46:F46"/>
    <mergeCell ref="A47:A57"/>
    <mergeCell ref="F47:K47"/>
    <mergeCell ref="F48:H48"/>
    <mergeCell ref="I48:K48"/>
    <mergeCell ref="C49:D49"/>
    <mergeCell ref="F49:H49"/>
    <mergeCell ref="I49:K49"/>
    <mergeCell ref="F55:H55"/>
    <mergeCell ref="I55:K55"/>
    <mergeCell ref="L48:N48"/>
    <mergeCell ref="O48:Q48"/>
    <mergeCell ref="K12:N12"/>
    <mergeCell ref="P6:T8"/>
    <mergeCell ref="P9:T9"/>
    <mergeCell ref="P10:T12"/>
    <mergeCell ref="P13:T16"/>
    <mergeCell ref="P18:T19"/>
    <mergeCell ref="C6:D7"/>
    <mergeCell ref="H10:I10"/>
    <mergeCell ref="H11:I11"/>
    <mergeCell ref="A18:A36"/>
    <mergeCell ref="C20:C21"/>
    <mergeCell ref="D20:F21"/>
    <mergeCell ref="D33:G34"/>
    <mergeCell ref="H12:I12"/>
    <mergeCell ref="H30:I30"/>
    <mergeCell ref="A5:A17"/>
    <mergeCell ref="H34:I34"/>
    <mergeCell ref="G6:J6"/>
    <mergeCell ref="B4:C4"/>
    <mergeCell ref="D4:E4"/>
    <mergeCell ref="F4:G4"/>
    <mergeCell ref="H4:I4"/>
    <mergeCell ref="J4:K4"/>
  </mergeCells>
  <phoneticPr fontId="36"/>
  <conditionalFormatting sqref="P51">
    <cfRule type="expression" dxfId="55" priority="25" stopIfTrue="1">
      <formula>$O$51=$Q$51</formula>
    </cfRule>
  </conditionalFormatting>
  <conditionalFormatting sqref="S51">
    <cfRule type="expression" dxfId="54" priority="24" stopIfTrue="1">
      <formula>$R$51=$T$51</formula>
    </cfRule>
  </conditionalFormatting>
  <conditionalFormatting sqref="J57">
    <cfRule type="expression" dxfId="53" priority="22" stopIfTrue="1">
      <formula>$I$57=$K$57</formula>
    </cfRule>
  </conditionalFormatting>
  <conditionalFormatting sqref="M54">
    <cfRule type="expression" dxfId="52" priority="21" stopIfTrue="1">
      <formula>$L$54=$N$54</formula>
    </cfRule>
  </conditionalFormatting>
  <conditionalFormatting sqref="P54">
    <cfRule type="expression" dxfId="51" priority="20" stopIfTrue="1">
      <formula>$O$54=$Q$54</formula>
    </cfRule>
  </conditionalFormatting>
  <conditionalFormatting sqref="H34:I34">
    <cfRule type="expression" dxfId="50" priority="19" stopIfTrue="1">
      <formula>$H$28=""</formula>
    </cfRule>
  </conditionalFormatting>
  <conditionalFormatting sqref="S54">
    <cfRule type="expression" dxfId="49" priority="18" stopIfTrue="1">
      <formula>$R$54=$T$54</formula>
    </cfRule>
  </conditionalFormatting>
  <conditionalFormatting sqref="M51">
    <cfRule type="expression" dxfId="48" priority="17" stopIfTrue="1">
      <formula>$L$51=$N$51</formula>
    </cfRule>
  </conditionalFormatting>
  <conditionalFormatting sqref="G57">
    <cfRule type="expression" dxfId="47" priority="16" stopIfTrue="1">
      <formula>$F$57=$H$57</formula>
    </cfRule>
  </conditionalFormatting>
  <conditionalFormatting sqref="J54">
    <cfRule type="expression" dxfId="46" priority="15" stopIfTrue="1">
      <formula>$I$54=$K$54</formula>
    </cfRule>
  </conditionalFormatting>
  <conditionalFormatting sqref="G54">
    <cfRule type="expression" dxfId="45" priority="14" stopIfTrue="1">
      <formula>$F$54=$H$54</formula>
    </cfRule>
  </conditionalFormatting>
  <conditionalFormatting sqref="J51">
    <cfRule type="expression" dxfId="44" priority="13" stopIfTrue="1">
      <formula>$I$51=$K$51</formula>
    </cfRule>
  </conditionalFormatting>
  <conditionalFormatting sqref="G51">
    <cfRule type="expression" dxfId="43" priority="12" stopIfTrue="1">
      <formula>$F$51=$H$51</formula>
    </cfRule>
  </conditionalFormatting>
  <conditionalFormatting sqref="AB5:AB7 AE5:AE7 AH5:AH7">
    <cfRule type="expression" dxfId="42" priority="39">
      <formula>($AB$1="Use GATE values")</formula>
    </cfRule>
  </conditionalFormatting>
  <dataValidations xWindow="617" yWindow="578" count="16">
    <dataValidation type="list" allowBlank="1" showInputMessage="1" showErrorMessage="1" sqref="G46">
      <formula1>"90,95,99"</formula1>
    </dataValidation>
    <dataValidation allowBlank="1" showInputMessage="1" showErrorMessage="1" promptTitle="標的疾患" prompt="問題となっている疾患または状態についての簡単な説明、または状態の分類(出血性脳卒中と虚血性脳卒中など)を入力すること。" sqref="D20:F21"/>
    <dataValidation allowBlank="1" showInputMessage="1" showErrorMessage="1" promptTitle="診断検査(DT)" prompt="診断検査についての簡単な説明を入力すること。" sqref="D37:F38"/>
    <dataValidation allowBlank="1" showInputMessage="1" showErrorMessage="1" promptTitle="参加者サブグループ" prompt="もし参加者がEとCに割り付けされる前に異なるグループに層別化されていたならば、参加者グループを簡単に記述する（例、標的疾患の低、高リスク）" sqref="K12:N12"/>
    <dataValidation allowBlank="1" showInputMessage="1" showErrorMessage="1" promptTitle="評価者は誰か？" prompt="研究報告を評価したのは誰か。イニシャルまたは独自のIDを入力すること。フルネームおよび詳細な連絡先の記入場所は Page1のトップにある" sqref="D4:E4"/>
    <dataValidation allowBlank="1" showInputMessage="1" showErrorMessage="1" promptTitle="いつ評価されたのか？" prompt="この研究報告はいつ評価されたのか。_x000a__x000a_広く認められている日付フォーマット(3Dec04 の場合は 3/12/04)を使用すること。" sqref="H4:I4"/>
    <dataValidation allowBlank="1" showInputMessage="1" showErrorMessage="1" promptTitle="文献の詳細" prompt="主著者、雑誌名、および出版年などといった研究文献に関する詳細を簡単に入力すること。_x000a_Page1の「選択したエビデンス」にて、文献の完全な引用をつけること。" sqref="L4:T4"/>
    <dataValidation type="whole" operator="greaterThanOrEqual" allowBlank="1" showInputMessage="1" showErrorMessage="1" promptTitle="参加者集団" prompt="研究に組み込まれた参加者の総数を入力すること。" sqref="H12:I12">
      <formula1>10</formula1>
    </dataValidation>
    <dataValidation allowBlank="1" showErrorMessage="1" sqref="D33"/>
    <dataValidation type="whole" allowBlank="1" showInputMessage="1" showErrorMessage="1" promptTitle="RS +ve かつ診断検査実施" prompt="標準検査で陽性の結果が出て、尚且つ診断検査を受けた参加者の数を入力すること。これは、結果の計算に用いられる数値である。" sqref="H28">
      <formula1>0</formula1>
      <formula2>H12</formula2>
    </dataValidation>
    <dataValidation type="whole" allowBlank="1" showInputMessage="1" showErrorMessage="1" promptTitle="RS -ve なおかつ診断検査実施" prompt="標準検査で陰性結果が出て、尚且つ診断検査を受けた参加者の数を入力すること。これは、結果の計算に用いられる数値である。" sqref="I28">
      <formula1>0</formula1>
      <formula2>H12</formula2>
    </dataValidation>
    <dataValidation allowBlank="1" showInputMessage="1" showErrorMessage="1" promptTitle="RS または DT のいずれかが未受診" prompt="標準的な検査と診断検査を両方は受診していない参加者の人数を入力すること。" sqref="H30:I30"/>
    <dataValidation type="whole" allowBlank="1" showInputMessage="1" showErrorMessage="1" promptTitle="検査 +ve、RS +ve" prompt="診断検査が陽性で、なおかつRS+veの人数を入力すること(真陽性)。_x000a_整数を入力すること。入力した数字がRS+veの総数よりも大きい場合にはエラーが発生する。_x000a__x000a_セルを空白のままにした場合、0(ゼロ)であるとみなされる。" sqref="H40">
      <formula1>0</formula1>
      <formula2>H28</formula2>
    </dataValidation>
    <dataValidation type="whole" allowBlank="1" showInputMessage="1" showErrorMessage="1" promptTitle="検査 +ve、RS -ve" prompt="診断検査が陽性で、RS-veの人数を入力すること(偽陽性)。_x000a_整数を入力すること。入力した数字がRS-veの総数よりも大きい場合にはエラーが発生する。_x000a__x000a_セルを空白のままにした場合、0(ゼロ)であるとみなされる。" sqref="I40">
      <formula1>0</formula1>
      <formula2>I28</formula2>
    </dataValidation>
    <dataValidation type="whole" allowBlank="1" showInputMessage="1" showErrorMessage="1" promptTitle="検査 -ve、RS +ve" prompt="診断検査が陰性だが、RS+veの参加者の人数を入力すること(偽陰性)。_x000a__x000a_これは、結果の計算に使用される数値である。_x000a__x000a_セルを空白のままにした場合、0(ゼロ)であるとみなされる。" sqref="H43">
      <formula1>0</formula1>
      <formula2>H24</formula2>
    </dataValidation>
    <dataValidation allowBlank="1" showInputMessage="1" showErrorMessage="1" promptTitle="検査 -ve、RS -ve" prompt="診断検査が陰性で、尚且つRS-veの参加者の人数を入力すること(真陰性) 。_x000a__x000a_整数を入力すること。入力した数字が RS-veの総数よりも大きい場合にはエラーが発生する。_x000a__x000a_セルを空白のままにした場合、0(ゼロ)であるとみなされる。" sqref="I43"/>
  </dataValidations>
  <hyperlinks>
    <hyperlink ref="Q58" r:id="rId1"/>
  </hyperlinks>
  <pageMargins left="0.7" right="0.7" top="0.75" bottom="0.75" header="0.3" footer="0.3"/>
  <pageSetup scale="79" fitToWidth="2" orientation="portrait"/>
  <headerFooter>
    <oddFooter xml:space="preserve">&amp;L&amp;8&amp;F, &amp;A
&amp;D&amp;R&amp;8Downloadable from  www.epiq.co.nz
Copyright © 2004 Rod Jackson, University of Auckland </oddFooter>
  </headerFooter>
  <colBreaks count="1" manualBreakCount="1">
    <brk id="21" max="57" man="1"/>
  </colBreaks>
  <drawing r:id="rId2"/>
  <legacyDrawing r:id="rId3"/>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J64"/>
  <sheetViews>
    <sheetView showGridLines="0" zoomScaleSheetLayoutView="100" workbookViewId="0">
      <selection activeCell="G46" sqref="G46"/>
    </sheetView>
  </sheetViews>
  <sheetFormatPr defaultColWidth="8.77734375" defaultRowHeight="13.2"/>
  <cols>
    <col min="1" max="1" width="3.77734375" style="4" customWidth="1"/>
    <col min="2" max="2" width="1.44140625" style="4" customWidth="1"/>
    <col min="3" max="3" width="11.109375" style="4" customWidth="1"/>
    <col min="4" max="4" width="8" style="4" customWidth="1"/>
    <col min="5" max="5" width="1.44140625" style="4" customWidth="1"/>
    <col min="6" max="6" width="5.77734375" style="4" customWidth="1"/>
    <col min="7" max="7" width="7.109375" style="4" customWidth="1"/>
    <col min="8" max="8" width="5.77734375" style="4" customWidth="1"/>
    <col min="9" max="10" width="6.109375" style="4" customWidth="1"/>
    <col min="11" max="11" width="5.44140625" style="4" customWidth="1"/>
    <col min="12" max="12" width="6.44140625" style="4" customWidth="1"/>
    <col min="13" max="13" width="5.6640625" style="4" customWidth="1"/>
    <col min="14" max="20" width="5.44140625" style="4" customWidth="1"/>
    <col min="21" max="21" width="1.44140625" style="4" hidden="1" customWidth="1"/>
    <col min="22" max="22" width="5.109375" style="4" customWidth="1"/>
    <col min="23" max="23" width="17.44140625" style="4" customWidth="1"/>
    <col min="24" max="24" width="9" style="4" customWidth="1"/>
    <col min="25" max="27" width="4.33203125" style="4" customWidth="1"/>
    <col min="28" max="28" width="6.6640625" style="4" customWidth="1"/>
    <col min="29" max="30" width="4.33203125" style="4" customWidth="1"/>
    <col min="31" max="31" width="6.6640625" style="4" customWidth="1"/>
    <col min="32" max="33" width="4.33203125" style="4" customWidth="1"/>
    <col min="34" max="34" width="6.6640625" style="4" customWidth="1"/>
    <col min="35" max="35" width="9.33203125" style="4" customWidth="1"/>
    <col min="36" max="16384" width="8.77734375" style="4"/>
  </cols>
  <sheetData>
    <row r="1" spans="1:36" ht="18.75" customHeight="1">
      <c r="A1" s="1"/>
      <c r="B1" s="2"/>
      <c r="C1" s="2"/>
      <c r="D1" s="2"/>
      <c r="E1" s="2"/>
      <c r="F1" s="2"/>
      <c r="G1" s="2"/>
      <c r="H1" s="2"/>
      <c r="I1" s="2"/>
      <c r="J1" s="3" t="s">
        <v>63</v>
      </c>
      <c r="K1" s="2"/>
      <c r="L1" s="2"/>
      <c r="M1" s="2"/>
      <c r="N1" s="2"/>
      <c r="O1" s="2"/>
      <c r="P1" s="2"/>
      <c r="Q1" s="2"/>
      <c r="R1" s="2"/>
      <c r="S1" s="2"/>
      <c r="T1" s="45"/>
      <c r="W1" s="4" t="s">
        <v>80</v>
      </c>
      <c r="AB1" s="207"/>
      <c r="AC1" s="207"/>
      <c r="AD1" s="207"/>
      <c r="AE1" s="207"/>
      <c r="AF1" s="207"/>
      <c r="AG1" s="207"/>
    </row>
    <row r="2" spans="1:36" ht="18.75" customHeight="1">
      <c r="A2" s="5" t="s">
        <v>71</v>
      </c>
      <c r="B2" s="6"/>
      <c r="C2" s="6"/>
      <c r="D2" s="6"/>
      <c r="E2" s="6"/>
      <c r="F2" s="6"/>
      <c r="G2" s="6"/>
      <c r="H2" s="6"/>
      <c r="I2" s="6"/>
      <c r="J2" s="6"/>
      <c r="K2" s="6"/>
      <c r="L2" s="6"/>
      <c r="M2" s="6"/>
      <c r="N2" s="6"/>
      <c r="O2" s="6"/>
      <c r="P2" s="6"/>
      <c r="Q2" s="6"/>
      <c r="R2" s="6"/>
      <c r="S2" s="6"/>
      <c r="T2" s="7"/>
      <c r="U2" s="46"/>
      <c r="V2" s="47"/>
      <c r="W2" s="4" t="s">
        <v>78</v>
      </c>
      <c r="AB2" s="207"/>
      <c r="AC2" s="207"/>
      <c r="AD2" s="207"/>
      <c r="AE2" s="207"/>
      <c r="AF2" s="207"/>
      <c r="AG2" s="207"/>
    </row>
    <row r="3" spans="1:36" ht="18.75" customHeight="1">
      <c r="A3" s="8"/>
      <c r="B3" s="9" t="s">
        <v>64</v>
      </c>
      <c r="C3" s="9"/>
      <c r="D3" s="9"/>
      <c r="E3" s="9"/>
      <c r="F3" s="9"/>
      <c r="G3" s="9"/>
      <c r="H3" s="9"/>
      <c r="I3" s="9"/>
      <c r="J3" s="9"/>
      <c r="K3" s="9"/>
      <c r="L3" s="9"/>
      <c r="M3" s="9"/>
      <c r="N3" s="9"/>
      <c r="O3" s="9"/>
      <c r="P3" s="9"/>
      <c r="Q3" s="9"/>
      <c r="R3" s="9"/>
      <c r="S3" s="9"/>
      <c r="T3" s="10"/>
      <c r="U3" s="46"/>
      <c r="V3" s="47"/>
      <c r="W3" s="4" t="s">
        <v>79</v>
      </c>
      <c r="AB3" s="207"/>
      <c r="AC3" s="207"/>
      <c r="AD3" s="207"/>
      <c r="AE3" s="207"/>
      <c r="AF3" s="207"/>
      <c r="AG3" s="207"/>
    </row>
    <row r="4" spans="1:36" s="50" customFormat="1" ht="27" customHeight="1">
      <c r="A4" s="48"/>
      <c r="B4" s="223" t="s">
        <v>0</v>
      </c>
      <c r="C4" s="224"/>
      <c r="D4" s="225"/>
      <c r="E4" s="226"/>
      <c r="F4" s="227" t="s">
        <v>1</v>
      </c>
      <c r="G4" s="224"/>
      <c r="H4" s="228"/>
      <c r="I4" s="229"/>
      <c r="J4" s="227" t="s">
        <v>2</v>
      </c>
      <c r="K4" s="224"/>
      <c r="L4" s="276"/>
      <c r="M4" s="277"/>
      <c r="N4" s="277"/>
      <c r="O4" s="277"/>
      <c r="P4" s="277"/>
      <c r="Q4" s="277"/>
      <c r="R4" s="277"/>
      <c r="S4" s="277"/>
      <c r="T4" s="278"/>
      <c r="U4" s="49"/>
      <c r="V4" s="188"/>
      <c r="W4" s="188"/>
      <c r="Y4" s="199"/>
      <c r="Z4" s="4"/>
      <c r="AA4" s="4"/>
      <c r="AB4" s="207"/>
      <c r="AC4" s="207"/>
      <c r="AD4" s="207"/>
      <c r="AE4" s="207"/>
      <c r="AF4" s="207"/>
      <c r="AG4" s="207"/>
      <c r="AH4" s="4"/>
      <c r="AI4" s="4"/>
      <c r="AJ4" s="4"/>
    </row>
    <row r="5" spans="1:36" ht="15" customHeight="1">
      <c r="A5" s="243" t="s">
        <v>19</v>
      </c>
      <c r="B5" s="11"/>
      <c r="C5" s="12"/>
      <c r="D5" s="13"/>
      <c r="E5" s="51"/>
      <c r="G5" s="51"/>
      <c r="H5" s="51"/>
      <c r="I5" s="51"/>
      <c r="J5" s="14"/>
      <c r="K5" s="14"/>
      <c r="L5" s="146"/>
      <c r="M5" s="142"/>
      <c r="N5" s="175"/>
      <c r="O5" s="176"/>
      <c r="P5" s="289" t="s">
        <v>23</v>
      </c>
      <c r="Q5" s="290"/>
      <c r="R5" s="290"/>
      <c r="S5" s="290"/>
      <c r="T5" s="291"/>
      <c r="U5" s="46"/>
      <c r="V5" s="206"/>
      <c r="W5" s="200" t="s">
        <v>77</v>
      </c>
      <c r="X5" s="50"/>
      <c r="AA5" s="75" t="s">
        <v>76</v>
      </c>
      <c r="AB5" s="191" t="str">
        <f>G56</f>
        <v/>
      </c>
      <c r="AC5" s="203"/>
      <c r="AD5" s="75" t="s">
        <v>75</v>
      </c>
      <c r="AE5" s="208" t="str">
        <f>plrat</f>
        <v/>
      </c>
      <c r="AF5" s="50"/>
      <c r="AG5" s="75" t="s">
        <v>74</v>
      </c>
      <c r="AH5" s="208" t="str">
        <f>nlrat</f>
        <v/>
      </c>
    </row>
    <row r="6" spans="1:36" ht="15" customHeight="1">
      <c r="A6" s="244"/>
      <c r="B6" s="15"/>
      <c r="C6" s="230"/>
      <c r="D6" s="230"/>
      <c r="E6" s="52"/>
      <c r="H6" s="44" t="s">
        <v>8</v>
      </c>
      <c r="I6" s="47"/>
      <c r="J6" s="47"/>
      <c r="L6" s="143"/>
      <c r="M6" s="143"/>
      <c r="N6" s="145"/>
      <c r="O6" s="177"/>
      <c r="P6" s="247" t="s">
        <v>65</v>
      </c>
      <c r="Q6" s="248"/>
      <c r="R6" s="248"/>
      <c r="S6" s="248"/>
      <c r="T6" s="249"/>
      <c r="U6" s="46"/>
      <c r="V6" s="206"/>
      <c r="AA6" s="75"/>
      <c r="AB6" s="193"/>
      <c r="AD6" s="196"/>
      <c r="AE6" s="190"/>
      <c r="AF6" s="197"/>
      <c r="AG6" s="196"/>
      <c r="AH6" s="190"/>
      <c r="AI6" s="51"/>
    </row>
    <row r="7" spans="1:36" ht="15" customHeight="1">
      <c r="A7" s="244"/>
      <c r="B7" s="15"/>
      <c r="C7" s="230"/>
      <c r="D7" s="230"/>
      <c r="E7" s="52"/>
      <c r="F7" s="52"/>
      <c r="L7" s="143"/>
      <c r="M7" s="143"/>
      <c r="N7" s="145"/>
      <c r="O7" s="177"/>
      <c r="P7" s="250"/>
      <c r="Q7" s="248"/>
      <c r="R7" s="248"/>
      <c r="S7" s="248"/>
      <c r="T7" s="249"/>
      <c r="U7" s="46"/>
      <c r="V7" s="47"/>
      <c r="W7" s="198" t="s">
        <v>81</v>
      </c>
      <c r="X7" s="50"/>
      <c r="AA7" s="75" t="s">
        <v>76</v>
      </c>
      <c r="AB7" s="183"/>
      <c r="AC7" s="203"/>
      <c r="AD7" s="75" t="s">
        <v>75</v>
      </c>
      <c r="AE7" s="184"/>
      <c r="AF7" s="50"/>
      <c r="AG7" s="75" t="s">
        <v>74</v>
      </c>
      <c r="AH7" s="184"/>
      <c r="AJ7" s="50"/>
    </row>
    <row r="8" spans="1:36" ht="15" customHeight="1">
      <c r="A8" s="244"/>
      <c r="B8" s="15"/>
      <c r="C8" s="15"/>
      <c r="D8" s="15"/>
      <c r="E8" s="52"/>
      <c r="F8" s="52"/>
      <c r="H8" s="44" t="s">
        <v>9</v>
      </c>
      <c r="L8" s="147"/>
      <c r="M8" s="143"/>
      <c r="N8" s="145"/>
      <c r="O8" s="177"/>
      <c r="P8" s="251" t="s">
        <v>66</v>
      </c>
      <c r="Q8" s="252"/>
      <c r="R8" s="252"/>
      <c r="S8" s="252"/>
      <c r="T8" s="253"/>
      <c r="U8" s="46"/>
      <c r="X8" s="189"/>
      <c r="Y8" s="189"/>
      <c r="Z8" s="189"/>
      <c r="AB8" s="50"/>
      <c r="AC8" s="203"/>
      <c r="AD8" s="186"/>
      <c r="AE8" s="190"/>
      <c r="AF8" s="185"/>
      <c r="AG8" s="186"/>
      <c r="AH8" s="190"/>
    </row>
    <row r="9" spans="1:36" ht="15" customHeight="1">
      <c r="A9" s="244"/>
      <c r="B9" s="17"/>
      <c r="C9" s="15"/>
      <c r="D9" s="15"/>
      <c r="E9" s="52"/>
      <c r="F9" s="52"/>
      <c r="L9" s="143"/>
      <c r="M9" s="143"/>
      <c r="N9" s="145"/>
      <c r="O9" s="177"/>
      <c r="P9" s="292" t="s">
        <v>60</v>
      </c>
      <c r="Q9" s="293"/>
      <c r="R9" s="293"/>
      <c r="S9" s="293"/>
      <c r="T9" s="294"/>
      <c r="U9" s="53"/>
      <c r="V9" s="154"/>
      <c r="W9" s="200" t="s">
        <v>82</v>
      </c>
      <c r="X9" s="185"/>
      <c r="Z9" s="92"/>
      <c r="AA9" s="75" t="s">
        <v>83</v>
      </c>
      <c r="AB9" s="191" t="str">
        <f>IF(ISNUMBER(AD12),AD12/(1+AD12),"")</f>
        <v/>
      </c>
      <c r="AE9" s="203"/>
      <c r="AG9" s="186" t="s">
        <v>84</v>
      </c>
      <c r="AH9" s="192" t="str">
        <f>IF(ISNUMBER(AG12),AG12/(1+AG12),"")</f>
        <v/>
      </c>
    </row>
    <row r="10" spans="1:36" ht="12.75" customHeight="1">
      <c r="A10" s="244"/>
      <c r="B10" s="15"/>
      <c r="C10" s="15"/>
      <c r="D10" s="15"/>
      <c r="E10" s="52"/>
      <c r="F10" s="52"/>
      <c r="H10" s="231" t="s">
        <v>10</v>
      </c>
      <c r="I10" s="231"/>
      <c r="J10" s="202"/>
      <c r="L10" s="143"/>
      <c r="M10" s="143"/>
      <c r="N10" s="145"/>
      <c r="O10" s="177"/>
      <c r="P10" s="292"/>
      <c r="Q10" s="293"/>
      <c r="R10" s="293"/>
      <c r="S10" s="293"/>
      <c r="T10" s="294"/>
      <c r="U10" s="53"/>
      <c r="V10" s="151"/>
      <c r="W10" s="200"/>
      <c r="X10" s="185"/>
      <c r="Z10" s="92"/>
      <c r="AA10" s="75"/>
      <c r="AB10" s="193"/>
      <c r="AC10" s="92"/>
      <c r="AD10" s="92"/>
      <c r="AE10" s="203"/>
      <c r="AF10" s="92"/>
      <c r="AG10" s="186"/>
      <c r="AH10" s="201"/>
    </row>
    <row r="11" spans="1:36" ht="14.25" customHeight="1">
      <c r="A11" s="244"/>
      <c r="B11" s="17"/>
      <c r="C11" s="15"/>
      <c r="D11" s="15"/>
      <c r="E11" s="54"/>
      <c r="F11" s="54"/>
      <c r="H11" s="231" t="s">
        <v>22</v>
      </c>
      <c r="I11" s="231"/>
      <c r="J11" s="202"/>
      <c r="K11" s="181" t="s">
        <v>67</v>
      </c>
      <c r="L11" s="143"/>
      <c r="M11" s="143"/>
      <c r="N11" s="145"/>
      <c r="O11" s="177"/>
      <c r="P11" s="292"/>
      <c r="Q11" s="293"/>
      <c r="R11" s="293"/>
      <c r="S11" s="293"/>
      <c r="T11" s="294"/>
      <c r="U11" s="53"/>
      <c r="V11" s="151"/>
      <c r="W11" s="151"/>
      <c r="X11" s="185"/>
      <c r="Y11" s="92"/>
      <c r="Z11" s="92"/>
      <c r="AA11" s="187"/>
      <c r="AB11" s="193"/>
      <c r="AC11" s="203"/>
      <c r="AD11" s="186"/>
      <c r="AE11" s="190"/>
      <c r="AF11" s="185"/>
      <c r="AG11" s="186"/>
      <c r="AH11" s="201"/>
    </row>
    <row r="12" spans="1:36" ht="12.75" customHeight="1">
      <c r="A12" s="244"/>
      <c r="B12" s="17"/>
      <c r="C12" s="17"/>
      <c r="D12" s="17"/>
      <c r="E12" s="55"/>
      <c r="F12" s="55"/>
      <c r="H12" s="240"/>
      <c r="I12" s="240"/>
      <c r="K12" s="259"/>
      <c r="L12" s="260"/>
      <c r="M12" s="260"/>
      <c r="N12" s="260"/>
      <c r="O12" s="177"/>
      <c r="P12" s="295" t="s">
        <v>61</v>
      </c>
      <c r="Q12" s="296"/>
      <c r="R12" s="296"/>
      <c r="S12" s="296"/>
      <c r="T12" s="297"/>
      <c r="U12" s="53"/>
      <c r="V12" s="151"/>
      <c r="W12" s="217"/>
      <c r="X12" s="217"/>
      <c r="Y12" s="217"/>
      <c r="Z12" s="217"/>
      <c r="AA12" s="217"/>
      <c r="AB12" s="217"/>
      <c r="AC12" s="217"/>
      <c r="AD12" s="217" t="e">
        <f>IF(ISNUMBER(AB7),AB7,AB5)/(1-IF(ISNUMBER(AB7),AB7,AB5))*IF(ISNUMBER(AE7),AE7,AE5)</f>
        <v>#VALUE!</v>
      </c>
      <c r="AE12" s="217"/>
      <c r="AF12" s="217"/>
      <c r="AG12" s="217" t="e">
        <f>IF(ISNUMBER(AB7),AB7,AB5)/(1-IF(ISNUMBER(AB7),AB7,AB5))*IF(ISNUMBER(AH7),AH7,AH5)</f>
        <v>#VALUE!</v>
      </c>
      <c r="AH12" s="216"/>
    </row>
    <row r="13" spans="1:36" ht="12.75" customHeight="1">
      <c r="A13" s="244"/>
      <c r="B13" s="17"/>
      <c r="C13" s="17"/>
      <c r="D13" s="17"/>
      <c r="L13" s="147"/>
      <c r="M13" s="143"/>
      <c r="N13" s="145"/>
      <c r="O13" s="177"/>
      <c r="P13" s="295"/>
      <c r="Q13" s="296"/>
      <c r="R13" s="296"/>
      <c r="S13" s="296"/>
      <c r="T13" s="297"/>
      <c r="U13" s="53"/>
      <c r="V13" s="152"/>
      <c r="W13" s="218">
        <v>1</v>
      </c>
      <c r="X13" s="218">
        <v>99</v>
      </c>
      <c r="Y13" s="218">
        <f>-LOG((X13/100)/(1-X13/100))</f>
        <v>-1.9956351945975495</v>
      </c>
      <c r="Z13" s="218">
        <v>2</v>
      </c>
      <c r="AA13" s="218">
        <v>1E-3</v>
      </c>
      <c r="AB13" s="218">
        <f>0.5+LOG(AA13)/2</f>
        <v>-1</v>
      </c>
      <c r="AC13" s="218">
        <v>3</v>
      </c>
      <c r="AD13" s="218">
        <v>0.1</v>
      </c>
      <c r="AE13" s="218">
        <f>LOG((AD13/100)/(1-AD13/100))+1</f>
        <v>-1.9995654882259823</v>
      </c>
      <c r="AF13" s="218">
        <v>1</v>
      </c>
      <c r="AG13" s="218"/>
      <c r="AH13" s="218" t="e">
        <f>-LOG(IF(ISNUMBER(AB7),AB7,AB5)/(1-IF(ISNUMBER(AB7),AB7,AB5)))</f>
        <v>#VALUE!</v>
      </c>
    </row>
    <row r="14" spans="1:36" ht="12.75" customHeight="1">
      <c r="A14" s="244"/>
      <c r="B14" s="18"/>
      <c r="L14" s="143"/>
      <c r="M14" s="143"/>
      <c r="N14" s="145"/>
      <c r="O14" s="177"/>
      <c r="P14" s="295"/>
      <c r="Q14" s="296"/>
      <c r="R14" s="296"/>
      <c r="S14" s="296"/>
      <c r="T14" s="297"/>
      <c r="U14" s="53"/>
      <c r="V14" s="152"/>
      <c r="W14" s="218">
        <v>1</v>
      </c>
      <c r="X14" s="218">
        <v>95</v>
      </c>
      <c r="Y14" s="218">
        <f t="shared" ref="Y14:Y29" si="0">-LOG((X14/100)/(1-X14/100))</f>
        <v>-1.2787536009528286</v>
      </c>
      <c r="Z14" s="218">
        <v>2</v>
      </c>
      <c r="AA14" s="218">
        <v>2E-3</v>
      </c>
      <c r="AB14" s="218">
        <f t="shared" ref="AB14:AB31" si="1">0.5+LOG(AA14)/2</f>
        <v>-0.84948500216800937</v>
      </c>
      <c r="AC14" s="218">
        <v>3</v>
      </c>
      <c r="AD14" s="218">
        <v>0.2</v>
      </c>
      <c r="AE14" s="218">
        <f t="shared" ref="AE14:AE29" si="2">LOG((AD14/100)/(1-AD14/100))+1</f>
        <v>-1.6981005456233897</v>
      </c>
      <c r="AF14" s="218">
        <v>2</v>
      </c>
      <c r="AG14" s="218"/>
      <c r="AH14" s="218" t="e">
        <f>0.5+LOG(IF(ISNUMBER(AE7),AE7,AE5))/2</f>
        <v>#VALUE!</v>
      </c>
    </row>
    <row r="15" spans="1:36" ht="12.75" customHeight="1">
      <c r="A15" s="244"/>
      <c r="B15" s="56"/>
      <c r="L15" s="143"/>
      <c r="M15" s="143"/>
      <c r="N15" s="145"/>
      <c r="O15" s="177"/>
      <c r="P15" s="295"/>
      <c r="Q15" s="296"/>
      <c r="R15" s="296"/>
      <c r="S15" s="296"/>
      <c r="T15" s="297"/>
      <c r="U15" s="53"/>
      <c r="V15" s="152"/>
      <c r="W15" s="218">
        <v>1</v>
      </c>
      <c r="X15" s="218">
        <v>90</v>
      </c>
      <c r="Y15" s="218">
        <f t="shared" si="0"/>
        <v>-0.95424250943932498</v>
      </c>
      <c r="Z15" s="218">
        <v>2</v>
      </c>
      <c r="AA15" s="218">
        <v>5.0000000000000001E-3</v>
      </c>
      <c r="AB15" s="218">
        <f t="shared" si="1"/>
        <v>-0.65051499783199063</v>
      </c>
      <c r="AC15" s="218">
        <v>3</v>
      </c>
      <c r="AD15" s="218">
        <v>0.5</v>
      </c>
      <c r="AE15" s="218">
        <f t="shared" si="2"/>
        <v>-1.2988530764097068</v>
      </c>
      <c r="AF15" s="218">
        <v>3</v>
      </c>
      <c r="AG15" s="218"/>
      <c r="AH15" s="218" t="e">
        <f>LOG(AD12)+1</f>
        <v>#VALUE!</v>
      </c>
    </row>
    <row r="16" spans="1:36" ht="12.75" customHeight="1">
      <c r="A16" s="244"/>
      <c r="B16" s="56"/>
      <c r="C16" s="56"/>
      <c r="D16" s="57"/>
      <c r="L16" s="143"/>
      <c r="M16" s="143"/>
      <c r="N16" s="145"/>
      <c r="O16" s="177"/>
      <c r="P16" s="295"/>
      <c r="Q16" s="296"/>
      <c r="R16" s="296"/>
      <c r="S16" s="296"/>
      <c r="T16" s="297"/>
      <c r="U16" s="53"/>
      <c r="V16" s="152"/>
      <c r="W16" s="218">
        <v>1</v>
      </c>
      <c r="X16" s="218">
        <v>80</v>
      </c>
      <c r="Y16" s="218">
        <f t="shared" si="0"/>
        <v>-0.60205999132796251</v>
      </c>
      <c r="Z16" s="218">
        <v>2</v>
      </c>
      <c r="AA16" s="218">
        <v>0.01</v>
      </c>
      <c r="AB16" s="218">
        <f t="shared" si="1"/>
        <v>-0.5</v>
      </c>
      <c r="AC16" s="218">
        <v>3</v>
      </c>
      <c r="AD16" s="218">
        <v>1</v>
      </c>
      <c r="AE16" s="218">
        <f t="shared" si="2"/>
        <v>-0.9956351945975499</v>
      </c>
      <c r="AF16" s="218">
        <v>1</v>
      </c>
      <c r="AG16" s="218"/>
      <c r="AH16" s="218" t="e">
        <f>-LOG(IF(ISNUMBER(AB7),AB7,AB5)/(1-IF(ISNUMBER(AB7),AB7,AB5)))</f>
        <v>#VALUE!</v>
      </c>
    </row>
    <row r="17" spans="1:34" ht="12.75" customHeight="1">
      <c r="A17" s="245"/>
      <c r="B17" s="58"/>
      <c r="C17" s="46"/>
      <c r="H17" s="59"/>
      <c r="I17" s="59"/>
      <c r="L17" s="148"/>
      <c r="M17" s="148"/>
      <c r="N17" s="149"/>
      <c r="O17" s="178"/>
      <c r="P17" s="298" t="s">
        <v>70</v>
      </c>
      <c r="Q17" s="299"/>
      <c r="R17" s="299"/>
      <c r="S17" s="299"/>
      <c r="T17" s="300"/>
      <c r="U17" s="53"/>
      <c r="V17" s="152"/>
      <c r="W17" s="218">
        <v>1</v>
      </c>
      <c r="X17" s="218">
        <v>70</v>
      </c>
      <c r="Y17" s="218">
        <f t="shared" si="0"/>
        <v>-0.36797678529459432</v>
      </c>
      <c r="Z17" s="218">
        <v>2</v>
      </c>
      <c r="AA17" s="218">
        <v>0.02</v>
      </c>
      <c r="AB17" s="218">
        <f t="shared" si="1"/>
        <v>-0.34948500216800937</v>
      </c>
      <c r="AC17" s="218">
        <v>3</v>
      </c>
      <c r="AD17" s="218">
        <v>2</v>
      </c>
      <c r="AE17" s="218">
        <f t="shared" si="2"/>
        <v>-0.69019608002851363</v>
      </c>
      <c r="AF17" s="218">
        <v>2</v>
      </c>
      <c r="AG17" s="218"/>
      <c r="AH17" s="218" t="e">
        <f>0.5+LOG(IF(ISNUMBER(AH7),AH7,AH5))/2</f>
        <v>#VALUE!</v>
      </c>
    </row>
    <row r="18" spans="1:34" ht="12.75" customHeight="1">
      <c r="A18" s="232" t="s">
        <v>20</v>
      </c>
      <c r="B18" s="60"/>
      <c r="C18" s="61"/>
      <c r="D18" s="61"/>
      <c r="E18" s="62"/>
      <c r="F18" s="62"/>
      <c r="G18" s="62"/>
      <c r="H18" s="20" t="s">
        <v>24</v>
      </c>
      <c r="I18" s="21" t="s">
        <v>4</v>
      </c>
      <c r="J18" s="62"/>
      <c r="K18" s="62"/>
      <c r="L18" s="144"/>
      <c r="M18" s="143"/>
      <c r="N18" s="145"/>
      <c r="O18" s="177"/>
      <c r="P18" s="298"/>
      <c r="Q18" s="299"/>
      <c r="R18" s="299"/>
      <c r="S18" s="299"/>
      <c r="T18" s="300"/>
      <c r="U18" s="53"/>
      <c r="V18" s="152"/>
      <c r="W18" s="218">
        <v>1</v>
      </c>
      <c r="X18" s="218">
        <v>60</v>
      </c>
      <c r="Y18" s="218">
        <f t="shared" si="0"/>
        <v>-0.17609125905568118</v>
      </c>
      <c r="Z18" s="218">
        <v>2</v>
      </c>
      <c r="AA18" s="218">
        <v>0.05</v>
      </c>
      <c r="AB18" s="218">
        <f t="shared" si="1"/>
        <v>-0.15051499783199063</v>
      </c>
      <c r="AC18" s="218">
        <v>3</v>
      </c>
      <c r="AD18" s="218">
        <v>5</v>
      </c>
      <c r="AE18" s="218">
        <f t="shared" si="2"/>
        <v>-0.27875360095282886</v>
      </c>
      <c r="AF18" s="218">
        <v>3</v>
      </c>
      <c r="AG18" s="218"/>
      <c r="AH18" s="218" t="e">
        <f>LOG(AG12)+1</f>
        <v>#VALUE!</v>
      </c>
    </row>
    <row r="19" spans="1:34" ht="12.75" customHeight="1">
      <c r="A19" s="233"/>
      <c r="B19" s="63"/>
      <c r="G19" s="19"/>
      <c r="H19" s="20" t="s">
        <v>5</v>
      </c>
      <c r="I19" s="21" t="s">
        <v>6</v>
      </c>
      <c r="J19" s="46"/>
      <c r="K19" s="46"/>
      <c r="L19" s="143"/>
      <c r="M19" s="143"/>
      <c r="N19" s="145"/>
      <c r="O19" s="177"/>
      <c r="P19" s="145"/>
      <c r="Q19" s="145"/>
      <c r="R19" s="145"/>
      <c r="S19" s="145"/>
      <c r="T19" s="179"/>
      <c r="U19" s="53"/>
      <c r="V19" s="152"/>
      <c r="W19" s="218">
        <v>1</v>
      </c>
      <c r="X19" s="218">
        <v>50</v>
      </c>
      <c r="Y19" s="218">
        <f t="shared" si="0"/>
        <v>0</v>
      </c>
      <c r="Z19" s="218">
        <v>2</v>
      </c>
      <c r="AA19" s="218">
        <v>0.1</v>
      </c>
      <c r="AB19" s="218">
        <f t="shared" si="1"/>
        <v>0</v>
      </c>
      <c r="AC19" s="218">
        <v>3</v>
      </c>
      <c r="AD19" s="218">
        <v>10</v>
      </c>
      <c r="AE19" s="218">
        <f t="shared" si="2"/>
        <v>4.5757490560675129E-2</v>
      </c>
      <c r="AF19" s="218"/>
      <c r="AG19" s="218"/>
      <c r="AH19" s="218"/>
    </row>
    <row r="20" spans="1:34" ht="12.75" customHeight="1">
      <c r="A20" s="233"/>
      <c r="C20" s="235" t="s">
        <v>68</v>
      </c>
      <c r="D20" s="236"/>
      <c r="E20" s="236"/>
      <c r="F20" s="236"/>
      <c r="G20" s="46"/>
      <c r="H20" s="20"/>
      <c r="I20" s="21"/>
      <c r="J20" s="46"/>
      <c r="K20" s="46"/>
      <c r="L20" s="143"/>
      <c r="M20" s="143"/>
      <c r="N20" s="145"/>
      <c r="O20" s="177"/>
      <c r="P20" s="145"/>
      <c r="Q20" s="145"/>
      <c r="R20" s="145"/>
      <c r="S20" s="145"/>
      <c r="T20" s="179"/>
      <c r="U20" s="53"/>
      <c r="V20" s="152"/>
      <c r="W20" s="218">
        <v>1</v>
      </c>
      <c r="X20" s="218">
        <v>40</v>
      </c>
      <c r="Y20" s="218">
        <f t="shared" si="0"/>
        <v>0.17609125905568118</v>
      </c>
      <c r="Z20" s="218">
        <v>2</v>
      </c>
      <c r="AA20" s="218">
        <v>0.2</v>
      </c>
      <c r="AB20" s="218">
        <f t="shared" si="1"/>
        <v>0.15051499783199063</v>
      </c>
      <c r="AC20" s="218">
        <v>3</v>
      </c>
      <c r="AD20" s="218">
        <v>20</v>
      </c>
      <c r="AE20" s="218">
        <f t="shared" si="2"/>
        <v>0.3979400086720376</v>
      </c>
      <c r="AF20" s="218"/>
      <c r="AG20" s="218"/>
      <c r="AH20" s="218"/>
    </row>
    <row r="21" spans="1:34" ht="12.75" customHeight="1">
      <c r="A21" s="233"/>
      <c r="B21" s="24"/>
      <c r="C21" s="235"/>
      <c r="D21" s="237"/>
      <c r="E21" s="237"/>
      <c r="F21" s="237"/>
      <c r="G21" s="24"/>
      <c r="H21" s="202"/>
      <c r="I21" s="23"/>
      <c r="J21" s="24"/>
      <c r="L21" s="143"/>
      <c r="M21" s="143"/>
      <c r="N21" s="145"/>
      <c r="O21" s="177"/>
      <c r="P21" s="145"/>
      <c r="Q21" s="145"/>
      <c r="R21" s="145"/>
      <c r="S21" s="145"/>
      <c r="T21" s="179"/>
      <c r="U21" s="53"/>
      <c r="V21" s="152"/>
      <c r="W21" s="218">
        <v>1</v>
      </c>
      <c r="X21" s="218">
        <v>30</v>
      </c>
      <c r="Y21" s="218">
        <f t="shared" si="0"/>
        <v>0.36797678529459438</v>
      </c>
      <c r="Z21" s="218">
        <v>2</v>
      </c>
      <c r="AA21" s="218">
        <v>0.5</v>
      </c>
      <c r="AB21" s="218">
        <f t="shared" si="1"/>
        <v>0.34948500216800937</v>
      </c>
      <c r="AC21" s="218">
        <v>3</v>
      </c>
      <c r="AD21" s="218">
        <v>30</v>
      </c>
      <c r="AE21" s="218">
        <f t="shared" si="2"/>
        <v>0.63202321470540568</v>
      </c>
      <c r="AF21" s="218"/>
      <c r="AG21" s="218"/>
      <c r="AH21" s="218"/>
    </row>
    <row r="22" spans="1:34" ht="12.75" customHeight="1">
      <c r="A22" s="233"/>
      <c r="C22" s="64"/>
      <c r="D22" s="65"/>
      <c r="E22" s="65"/>
      <c r="F22" s="65"/>
      <c r="G22" s="64"/>
      <c r="H22" s="66"/>
      <c r="I22" s="23"/>
      <c r="J22" s="24"/>
      <c r="L22" s="143"/>
      <c r="M22" s="143"/>
      <c r="N22" s="145"/>
      <c r="O22" s="177"/>
      <c r="P22" s="145"/>
      <c r="Q22" s="145"/>
      <c r="R22" s="145"/>
      <c r="S22" s="145"/>
      <c r="T22" s="179"/>
      <c r="U22" s="53"/>
      <c r="V22" s="152"/>
      <c r="W22" s="218">
        <v>1</v>
      </c>
      <c r="X22" s="218">
        <v>20</v>
      </c>
      <c r="Y22" s="218">
        <f t="shared" si="0"/>
        <v>0.6020599913279624</v>
      </c>
      <c r="Z22" s="218">
        <v>2</v>
      </c>
      <c r="AA22" s="218">
        <v>1</v>
      </c>
      <c r="AB22" s="218">
        <f t="shared" si="1"/>
        <v>0.5</v>
      </c>
      <c r="AC22" s="218">
        <v>3</v>
      </c>
      <c r="AD22" s="218">
        <v>40</v>
      </c>
      <c r="AE22" s="218">
        <f t="shared" si="2"/>
        <v>0.82390874094431887</v>
      </c>
      <c r="AF22" s="218"/>
      <c r="AG22" s="218"/>
      <c r="AH22" s="218"/>
    </row>
    <row r="23" spans="1:34" ht="12.75" customHeight="1">
      <c r="A23" s="233"/>
      <c r="B23" s="24" t="s">
        <v>69</v>
      </c>
      <c r="C23" s="24"/>
      <c r="E23" s="24"/>
      <c r="F23" s="24"/>
      <c r="G23" s="24"/>
      <c r="H23" s="20"/>
      <c r="I23" s="21"/>
      <c r="J23" s="25"/>
      <c r="L23" s="143"/>
      <c r="M23" s="143"/>
      <c r="N23" s="145"/>
      <c r="O23" s="177"/>
      <c r="P23" s="145"/>
      <c r="Q23" s="145"/>
      <c r="R23" s="145"/>
      <c r="S23" s="145"/>
      <c r="T23" s="179"/>
      <c r="U23" s="53"/>
      <c r="V23" s="152"/>
      <c r="W23" s="218">
        <v>1</v>
      </c>
      <c r="X23" s="218">
        <v>10</v>
      </c>
      <c r="Y23" s="218">
        <f t="shared" si="0"/>
        <v>0.95424250943932487</v>
      </c>
      <c r="Z23" s="218">
        <v>2</v>
      </c>
      <c r="AA23" s="218">
        <v>2</v>
      </c>
      <c r="AB23" s="218">
        <f t="shared" si="1"/>
        <v>0.65051499783199063</v>
      </c>
      <c r="AC23" s="218">
        <v>3</v>
      </c>
      <c r="AD23" s="218">
        <v>50</v>
      </c>
      <c r="AE23" s="218">
        <f t="shared" si="2"/>
        <v>1</v>
      </c>
      <c r="AF23" s="218"/>
      <c r="AG23" s="218"/>
      <c r="AH23" s="218"/>
    </row>
    <row r="24" spans="1:34" ht="12.75" customHeight="1">
      <c r="A24" s="233"/>
      <c r="B24" s="24" t="s">
        <v>25</v>
      </c>
      <c r="C24" s="46"/>
      <c r="D24" s="67"/>
      <c r="E24" s="46"/>
      <c r="H24" s="68"/>
      <c r="I24" s="69"/>
      <c r="L24" s="143"/>
      <c r="M24" s="143"/>
      <c r="N24" s="145"/>
      <c r="O24" s="177"/>
      <c r="P24" s="145"/>
      <c r="Q24" s="145"/>
      <c r="R24" s="145"/>
      <c r="S24" s="145"/>
      <c r="T24" s="179"/>
      <c r="U24" s="53"/>
      <c r="V24" s="153"/>
      <c r="W24" s="218">
        <v>1</v>
      </c>
      <c r="X24" s="218">
        <v>5</v>
      </c>
      <c r="Y24" s="218">
        <f t="shared" si="0"/>
        <v>1.2787536009528289</v>
      </c>
      <c r="Z24" s="218">
        <v>2</v>
      </c>
      <c r="AA24" s="218">
        <v>5</v>
      </c>
      <c r="AB24" s="218">
        <f t="shared" si="1"/>
        <v>0.84948500216800937</v>
      </c>
      <c r="AC24" s="218">
        <v>3</v>
      </c>
      <c r="AD24" s="218">
        <v>60</v>
      </c>
      <c r="AE24" s="218">
        <f t="shared" si="2"/>
        <v>1.1760912590556811</v>
      </c>
      <c r="AF24" s="218"/>
      <c r="AG24" s="218"/>
      <c r="AH24" s="218"/>
    </row>
    <row r="25" spans="1:34" ht="12.75" customHeight="1">
      <c r="A25" s="233"/>
      <c r="B25" s="26"/>
      <c r="C25" s="26"/>
      <c r="D25" s="46"/>
      <c r="E25" s="46"/>
      <c r="I25" s="70"/>
      <c r="L25" s="143"/>
      <c r="M25" s="143"/>
      <c r="N25" s="145"/>
      <c r="O25" s="177"/>
      <c r="P25" s="145"/>
      <c r="Q25" s="145"/>
      <c r="R25" s="145"/>
      <c r="S25" s="145"/>
      <c r="T25" s="179"/>
      <c r="U25" s="53"/>
      <c r="V25" s="153"/>
      <c r="W25" s="218">
        <v>1</v>
      </c>
      <c r="X25" s="218">
        <v>2</v>
      </c>
      <c r="Y25" s="218">
        <f t="shared" si="0"/>
        <v>1.6901960800285136</v>
      </c>
      <c r="Z25" s="218">
        <v>2</v>
      </c>
      <c r="AA25" s="218">
        <v>10</v>
      </c>
      <c r="AB25" s="218">
        <f t="shared" si="1"/>
        <v>1</v>
      </c>
      <c r="AC25" s="218">
        <v>3</v>
      </c>
      <c r="AD25" s="218">
        <v>70</v>
      </c>
      <c r="AE25" s="218">
        <f t="shared" si="2"/>
        <v>1.3679767852945943</v>
      </c>
      <c r="AF25" s="218"/>
      <c r="AG25" s="218"/>
      <c r="AH25" s="218"/>
    </row>
    <row r="26" spans="1:34" ht="12.75" customHeight="1">
      <c r="A26" s="233"/>
      <c r="B26" s="46"/>
      <c r="C26" s="46"/>
      <c r="D26" s="64"/>
      <c r="E26" s="71"/>
      <c r="F26" s="72"/>
      <c r="H26" s="68"/>
      <c r="I26" s="69"/>
      <c r="L26" s="144"/>
      <c r="M26" s="144"/>
      <c r="N26" s="145"/>
      <c r="O26" s="177"/>
      <c r="P26" s="145"/>
      <c r="Q26" s="145"/>
      <c r="R26" s="145"/>
      <c r="S26" s="145"/>
      <c r="T26" s="179"/>
      <c r="U26" s="53"/>
      <c r="V26" s="153"/>
      <c r="W26" s="218">
        <v>1</v>
      </c>
      <c r="X26" s="218">
        <v>1</v>
      </c>
      <c r="Y26" s="218">
        <f t="shared" si="0"/>
        <v>1.9956351945975499</v>
      </c>
      <c r="Z26" s="218">
        <v>2</v>
      </c>
      <c r="AA26" s="218">
        <v>20</v>
      </c>
      <c r="AB26" s="218">
        <f t="shared" si="1"/>
        <v>1.1505149978319906</v>
      </c>
      <c r="AC26" s="218">
        <v>3</v>
      </c>
      <c r="AD26" s="218">
        <v>80</v>
      </c>
      <c r="AE26" s="218">
        <f t="shared" si="2"/>
        <v>1.6020599913279625</v>
      </c>
      <c r="AF26" s="218"/>
      <c r="AG26" s="218"/>
      <c r="AH26" s="218"/>
    </row>
    <row r="27" spans="1:34" ht="12.75" customHeight="1">
      <c r="A27" s="233"/>
      <c r="B27" s="46"/>
      <c r="C27" s="46"/>
      <c r="D27" s="46"/>
      <c r="E27" s="46"/>
      <c r="H27" s="20" t="s">
        <v>26</v>
      </c>
      <c r="I27" s="21" t="s">
        <v>27</v>
      </c>
      <c r="L27" s="144"/>
      <c r="M27" s="144"/>
      <c r="N27" s="145"/>
      <c r="O27" s="177"/>
      <c r="P27" s="145"/>
      <c r="Q27" s="145"/>
      <c r="R27" s="145"/>
      <c r="S27" s="145"/>
      <c r="T27" s="179"/>
      <c r="U27" s="53"/>
      <c r="V27" s="153"/>
      <c r="W27" s="218">
        <v>1</v>
      </c>
      <c r="X27" s="218">
        <v>0.5</v>
      </c>
      <c r="Y27" s="218">
        <f t="shared" si="0"/>
        <v>2.2988530764097068</v>
      </c>
      <c r="Z27" s="218">
        <v>2</v>
      </c>
      <c r="AA27" s="218">
        <v>50</v>
      </c>
      <c r="AB27" s="218">
        <f t="shared" si="1"/>
        <v>1.3494850021680094</v>
      </c>
      <c r="AC27" s="218">
        <v>3</v>
      </c>
      <c r="AD27" s="218">
        <v>90</v>
      </c>
      <c r="AE27" s="218">
        <f t="shared" si="2"/>
        <v>1.954242509439325</v>
      </c>
      <c r="AF27" s="218"/>
      <c r="AG27" s="218"/>
      <c r="AH27" s="218"/>
    </row>
    <row r="28" spans="1:34" ht="12.75" customHeight="1">
      <c r="A28" s="233"/>
      <c r="B28" s="46"/>
      <c r="C28" s="46"/>
      <c r="D28" s="46" t="s">
        <v>28</v>
      </c>
      <c r="E28" s="46"/>
      <c r="H28" s="73"/>
      <c r="I28" s="74"/>
      <c r="L28" s="144"/>
      <c r="M28" s="144"/>
      <c r="N28" s="145"/>
      <c r="O28" s="177"/>
      <c r="P28" s="145"/>
      <c r="Q28" s="145"/>
      <c r="R28" s="145"/>
      <c r="S28" s="145"/>
      <c r="T28" s="179"/>
      <c r="U28" s="53"/>
      <c r="W28" s="218">
        <v>1</v>
      </c>
      <c r="X28" s="218">
        <v>0.2</v>
      </c>
      <c r="Y28" s="218">
        <f t="shared" si="0"/>
        <v>2.6981005456233897</v>
      </c>
      <c r="Z28" s="218">
        <v>2</v>
      </c>
      <c r="AA28" s="218">
        <v>100</v>
      </c>
      <c r="AB28" s="218">
        <f t="shared" si="1"/>
        <v>1.5</v>
      </c>
      <c r="AC28" s="218">
        <v>3</v>
      </c>
      <c r="AD28" s="218">
        <v>95</v>
      </c>
      <c r="AE28" s="218">
        <f t="shared" si="2"/>
        <v>2.2787536009528289</v>
      </c>
      <c r="AF28" s="218"/>
      <c r="AG28" s="218"/>
      <c r="AH28" s="218"/>
    </row>
    <row r="29" spans="1:34" ht="12.75" customHeight="1">
      <c r="A29" s="233"/>
      <c r="B29" s="46"/>
      <c r="C29" s="46"/>
      <c r="E29" s="46"/>
      <c r="F29" s="75"/>
      <c r="H29" s="76"/>
      <c r="J29" s="25"/>
      <c r="L29" s="144"/>
      <c r="M29" s="144"/>
      <c r="N29" s="145"/>
      <c r="O29" s="177"/>
      <c r="P29" s="145"/>
      <c r="Q29" s="145"/>
      <c r="R29" s="145"/>
      <c r="S29" s="145"/>
      <c r="T29" s="179"/>
      <c r="U29" s="53"/>
      <c r="W29" s="218">
        <v>1</v>
      </c>
      <c r="X29" s="218">
        <v>0.1</v>
      </c>
      <c r="Y29" s="218">
        <f t="shared" si="0"/>
        <v>2.9995654882259823</v>
      </c>
      <c r="Z29" s="218">
        <v>2</v>
      </c>
      <c r="AA29" s="218">
        <v>200</v>
      </c>
      <c r="AB29" s="218">
        <f t="shared" si="1"/>
        <v>1.6505149978319906</v>
      </c>
      <c r="AC29" s="218">
        <v>3</v>
      </c>
      <c r="AD29" s="218">
        <v>99</v>
      </c>
      <c r="AE29" s="218">
        <f t="shared" si="2"/>
        <v>2.9956351945975497</v>
      </c>
      <c r="AF29" s="218"/>
      <c r="AG29" s="218"/>
      <c r="AH29" s="218"/>
    </row>
    <row r="30" spans="1:34" ht="12.75" customHeight="1">
      <c r="A30" s="233"/>
      <c r="B30" s="46"/>
      <c r="D30" s="64" t="s">
        <v>29</v>
      </c>
      <c r="E30" s="46"/>
      <c r="F30" s="77"/>
      <c r="H30" s="241"/>
      <c r="I30" s="242"/>
      <c r="L30" s="144"/>
      <c r="M30" s="144"/>
      <c r="N30" s="145"/>
      <c r="O30" s="177"/>
      <c r="P30" s="145"/>
      <c r="Q30" s="145"/>
      <c r="R30" s="145"/>
      <c r="S30" s="145"/>
      <c r="T30" s="179"/>
      <c r="U30" s="53"/>
      <c r="V30" s="138"/>
      <c r="W30" s="219"/>
      <c r="X30" s="219"/>
      <c r="Y30" s="218"/>
      <c r="Z30" s="218">
        <v>2</v>
      </c>
      <c r="AA30" s="218">
        <v>500</v>
      </c>
      <c r="AB30" s="218">
        <f t="shared" si="1"/>
        <v>1.8494850021680094</v>
      </c>
      <c r="AC30" s="218"/>
      <c r="AD30" s="218"/>
      <c r="AE30" s="218"/>
      <c r="AF30" s="218"/>
      <c r="AG30" s="218"/>
      <c r="AH30" s="218"/>
    </row>
    <row r="31" spans="1:34" ht="12.75" customHeight="1">
      <c r="A31" s="233"/>
      <c r="B31" s="46"/>
      <c r="C31" s="46"/>
      <c r="H31" s="76"/>
      <c r="L31" s="145"/>
      <c r="M31" s="145"/>
      <c r="N31" s="145"/>
      <c r="O31" s="177"/>
      <c r="P31" s="145"/>
      <c r="Q31" s="145"/>
      <c r="R31" s="145"/>
      <c r="S31" s="145"/>
      <c r="T31" s="179"/>
      <c r="U31" s="53"/>
      <c r="V31" s="138"/>
      <c r="W31" s="218"/>
      <c r="X31" s="218"/>
      <c r="Y31" s="218"/>
      <c r="Z31" s="218">
        <v>2</v>
      </c>
      <c r="AA31" s="218">
        <v>1000</v>
      </c>
      <c r="AB31" s="218">
        <f t="shared" si="1"/>
        <v>2</v>
      </c>
      <c r="AC31" s="218"/>
      <c r="AD31" s="218"/>
      <c r="AE31" s="218"/>
      <c r="AF31" s="218"/>
      <c r="AG31" s="218"/>
      <c r="AH31" s="218"/>
    </row>
    <row r="32" spans="1:34" ht="12.75" customHeight="1">
      <c r="A32" s="233"/>
      <c r="B32" s="46"/>
      <c r="C32" s="46"/>
      <c r="H32" s="22"/>
      <c r="L32" s="145"/>
      <c r="M32" s="145"/>
      <c r="N32" s="145"/>
      <c r="O32" s="177"/>
      <c r="P32" s="145"/>
      <c r="Q32" s="145"/>
      <c r="R32" s="145"/>
      <c r="S32" s="145"/>
      <c r="T32" s="179"/>
      <c r="U32" s="53"/>
      <c r="V32" s="139"/>
      <c r="W32" s="218"/>
      <c r="X32" s="218"/>
      <c r="Y32" s="218"/>
      <c r="Z32" s="218">
        <v>2</v>
      </c>
      <c r="AA32" s="218" t="s">
        <v>72</v>
      </c>
      <c r="AB32" s="218">
        <v>-2</v>
      </c>
      <c r="AC32" s="218"/>
      <c r="AD32" s="218"/>
      <c r="AE32" s="218"/>
      <c r="AF32" s="218"/>
      <c r="AG32" s="218"/>
      <c r="AH32" s="218"/>
    </row>
    <row r="33" spans="1:36" ht="12.75" customHeight="1">
      <c r="A33" s="233"/>
      <c r="B33" s="46"/>
      <c r="C33" s="46"/>
      <c r="D33" s="238" t="s">
        <v>30</v>
      </c>
      <c r="E33" s="239"/>
      <c r="F33" s="239"/>
      <c r="G33" s="239"/>
      <c r="H33" s="78"/>
      <c r="I33" s="140"/>
      <c r="L33" s="145"/>
      <c r="M33" s="145"/>
      <c r="N33" s="145"/>
      <c r="O33" s="177"/>
      <c r="P33" s="145"/>
      <c r="Q33" s="145"/>
      <c r="R33" s="145"/>
      <c r="S33" s="145"/>
      <c r="T33" s="179"/>
      <c r="U33" s="53"/>
      <c r="V33" s="139"/>
      <c r="W33" s="218"/>
      <c r="X33" s="218"/>
      <c r="Y33" s="218"/>
      <c r="Z33" s="218">
        <v>2</v>
      </c>
      <c r="AA33" s="218" t="s">
        <v>73</v>
      </c>
      <c r="AB33" s="218">
        <v>3</v>
      </c>
      <c r="AC33" s="218"/>
      <c r="AD33" s="218"/>
      <c r="AE33" s="218"/>
      <c r="AF33" s="218"/>
      <c r="AG33" s="218"/>
      <c r="AH33" s="218"/>
    </row>
    <row r="34" spans="1:36" s="46" customFormat="1" ht="12.75" customHeight="1">
      <c r="A34" s="233"/>
      <c r="D34" s="239"/>
      <c r="E34" s="239"/>
      <c r="F34" s="239"/>
      <c r="G34" s="239"/>
      <c r="H34" s="246">
        <f>IF(pop&gt;0,(1-(egf+cgf)/pop),0)</f>
        <v>0</v>
      </c>
      <c r="I34" s="246"/>
      <c r="J34" s="79"/>
      <c r="L34" s="145"/>
      <c r="M34" s="145"/>
      <c r="N34" s="145"/>
      <c r="O34" s="177"/>
      <c r="P34" s="145"/>
      <c r="Q34" s="145"/>
      <c r="R34" s="145"/>
      <c r="S34" s="145"/>
      <c r="T34" s="179"/>
      <c r="U34" s="53"/>
      <c r="V34" s="138"/>
      <c r="W34" s="218"/>
      <c r="X34" s="218"/>
      <c r="Y34" s="218"/>
      <c r="Z34" s="218"/>
      <c r="AA34" s="218"/>
      <c r="AB34" s="218"/>
      <c r="AC34" s="218"/>
      <c r="AD34" s="218"/>
      <c r="AE34" s="218"/>
      <c r="AF34" s="218"/>
      <c r="AG34" s="218"/>
      <c r="AH34" s="218"/>
      <c r="AI34" s="4"/>
    </row>
    <row r="35" spans="1:36" s="46" customFormat="1" ht="12.75" customHeight="1">
      <c r="A35" s="233"/>
      <c r="H35" s="22"/>
      <c r="J35" s="27"/>
      <c r="L35" s="145"/>
      <c r="M35" s="145"/>
      <c r="N35" s="145"/>
      <c r="O35" s="177"/>
      <c r="P35" s="145"/>
      <c r="Q35" s="145"/>
      <c r="R35" s="145"/>
      <c r="S35" s="145"/>
      <c r="T35" s="179"/>
      <c r="U35" s="53"/>
      <c r="V35" s="139"/>
      <c r="W35" s="218"/>
      <c r="X35" s="218"/>
      <c r="Y35" s="218"/>
      <c r="Z35" s="218"/>
      <c r="AA35" s="218"/>
      <c r="AB35" s="218"/>
      <c r="AC35" s="218"/>
      <c r="AD35" s="218"/>
      <c r="AE35" s="218"/>
      <c r="AF35" s="218"/>
      <c r="AG35" s="218"/>
      <c r="AH35" s="218"/>
      <c r="AI35" s="4"/>
    </row>
    <row r="36" spans="1:36" ht="7.5" customHeight="1">
      <c r="A36" s="234"/>
      <c r="B36" s="28"/>
      <c r="C36" s="80"/>
      <c r="D36" s="81"/>
      <c r="E36" s="80"/>
      <c r="F36" s="80"/>
      <c r="G36" s="80"/>
      <c r="H36" s="82"/>
      <c r="I36" s="83"/>
      <c r="J36" s="59"/>
      <c r="K36" s="59"/>
      <c r="L36" s="149"/>
      <c r="M36" s="149"/>
      <c r="N36" s="149"/>
      <c r="O36" s="178"/>
      <c r="P36" s="145"/>
      <c r="Q36" s="145"/>
      <c r="R36" s="145"/>
      <c r="S36" s="145"/>
      <c r="T36" s="179"/>
      <c r="U36" s="53"/>
      <c r="W36" s="218"/>
      <c r="X36" s="218"/>
      <c r="Y36" s="218"/>
      <c r="Z36" s="218"/>
      <c r="AA36" s="218"/>
      <c r="AB36" s="218"/>
      <c r="AC36" s="218"/>
      <c r="AD36" s="218"/>
      <c r="AE36" s="218"/>
      <c r="AF36" s="218"/>
      <c r="AG36" s="218"/>
      <c r="AH36" s="218"/>
    </row>
    <row r="37" spans="1:36" ht="12.75" customHeight="1">
      <c r="A37" s="232" t="s">
        <v>7</v>
      </c>
      <c r="B37" s="26"/>
      <c r="C37" s="261" t="s">
        <v>31</v>
      </c>
      <c r="D37" s="263"/>
      <c r="E37" s="263"/>
      <c r="F37" s="263"/>
      <c r="G37" s="46"/>
      <c r="H37" s="202"/>
      <c r="I37" s="23"/>
      <c r="J37" s="46"/>
      <c r="K37" s="46"/>
      <c r="L37" s="144"/>
      <c r="M37" s="144"/>
      <c r="N37" s="145"/>
      <c r="O37" s="177"/>
      <c r="P37" s="145"/>
      <c r="Q37" s="145"/>
      <c r="R37" s="145"/>
      <c r="S37" s="145"/>
      <c r="T37" s="179"/>
      <c r="U37" s="53"/>
      <c r="V37" s="139"/>
      <c r="W37" s="218"/>
      <c r="X37" s="218"/>
      <c r="Y37" s="218"/>
      <c r="Z37" s="218"/>
      <c r="AA37" s="218"/>
      <c r="AB37" s="218"/>
      <c r="AC37" s="218"/>
      <c r="AD37" s="218"/>
      <c r="AE37" s="218"/>
      <c r="AF37" s="218"/>
      <c r="AG37" s="218"/>
      <c r="AH37" s="218"/>
      <c r="AI37" s="46"/>
    </row>
    <row r="38" spans="1:36" ht="12.75" customHeight="1">
      <c r="A38" s="244"/>
      <c r="C38" s="262"/>
      <c r="D38" s="264"/>
      <c r="E38" s="264"/>
      <c r="F38" s="264"/>
      <c r="G38" s="29" t="s">
        <v>11</v>
      </c>
      <c r="H38" s="84" t="s">
        <v>32</v>
      </c>
      <c r="I38" s="85" t="s">
        <v>33</v>
      </c>
      <c r="J38" s="30" t="s">
        <v>12</v>
      </c>
      <c r="L38" s="144"/>
      <c r="M38" s="144"/>
      <c r="N38" s="145"/>
      <c r="O38" s="177"/>
      <c r="P38" s="145"/>
      <c r="Q38" s="145"/>
      <c r="R38" s="145"/>
      <c r="S38" s="145"/>
      <c r="T38" s="179"/>
      <c r="U38" s="53"/>
      <c r="V38" s="139"/>
      <c r="W38" s="218"/>
      <c r="X38" s="218"/>
      <c r="Y38" s="218"/>
      <c r="Z38" s="218"/>
      <c r="AA38" s="218"/>
      <c r="AB38" s="218"/>
      <c r="AC38" s="218"/>
      <c r="AD38" s="218"/>
      <c r="AE38" s="218"/>
      <c r="AF38" s="218"/>
      <c r="AG38" s="218"/>
      <c r="AH38" s="218"/>
      <c r="AI38" s="46"/>
    </row>
    <row r="39" spans="1:36" ht="6" customHeight="1">
      <c r="A39" s="244"/>
      <c r="B39" s="46"/>
      <c r="D39" s="86"/>
      <c r="E39" s="86"/>
      <c r="F39" s="86"/>
      <c r="I39" s="70"/>
      <c r="L39" s="144"/>
      <c r="M39" s="144"/>
      <c r="N39" s="145"/>
      <c r="O39" s="177"/>
      <c r="P39" s="145"/>
      <c r="Q39" s="145"/>
      <c r="R39" s="145"/>
      <c r="S39" s="145"/>
      <c r="T39" s="179"/>
      <c r="U39" s="53"/>
      <c r="V39" s="46"/>
      <c r="W39" s="218"/>
      <c r="X39" s="218"/>
      <c r="Y39" s="218"/>
      <c r="Z39" s="218"/>
      <c r="AA39" s="218"/>
      <c r="AB39" s="218"/>
      <c r="AC39" s="218"/>
      <c r="AD39" s="218"/>
      <c r="AE39" s="218"/>
      <c r="AF39" s="218"/>
      <c r="AG39" s="218"/>
      <c r="AH39" s="218"/>
    </row>
    <row r="40" spans="1:36" ht="12.75" customHeight="1">
      <c r="A40" s="244"/>
      <c r="B40" s="46"/>
      <c r="C40" s="46"/>
      <c r="D40" s="40" t="s">
        <v>36</v>
      </c>
      <c r="F40" s="87"/>
      <c r="H40" s="88"/>
      <c r="I40" s="89"/>
      <c r="K40" s="25"/>
      <c r="L40" s="144"/>
      <c r="M40" s="144"/>
      <c r="N40" s="145"/>
      <c r="O40" s="177"/>
      <c r="P40" s="145"/>
      <c r="Q40" s="145"/>
      <c r="R40" s="145"/>
      <c r="S40" s="145"/>
      <c r="T40" s="179"/>
      <c r="U40" s="53"/>
      <c r="V40" s="139"/>
      <c r="W40" s="218"/>
      <c r="X40" s="218"/>
      <c r="Y40" s="218"/>
      <c r="Z40" s="218"/>
      <c r="AA40" s="218"/>
      <c r="AB40" s="218"/>
      <c r="AC40" s="218"/>
      <c r="AD40" s="218"/>
      <c r="AE40" s="218"/>
      <c r="AF40" s="218"/>
      <c r="AG40" s="218"/>
      <c r="AH40" s="218"/>
    </row>
    <row r="41" spans="1:36" ht="12.75" customHeight="1">
      <c r="A41" s="244"/>
      <c r="B41" s="46"/>
      <c r="C41" s="46"/>
      <c r="D41" s="46"/>
      <c r="E41" s="67"/>
      <c r="I41" s="90"/>
      <c r="L41" s="144"/>
      <c r="M41" s="144"/>
      <c r="N41" s="145"/>
      <c r="O41" s="177"/>
      <c r="P41" s="145"/>
      <c r="Q41" s="145"/>
      <c r="R41" s="145"/>
      <c r="S41" s="145"/>
      <c r="T41" s="179"/>
      <c r="U41" s="53"/>
      <c r="W41" s="218"/>
      <c r="X41" s="218"/>
      <c r="Y41" s="218"/>
      <c r="Z41" s="218"/>
      <c r="AA41" s="218"/>
      <c r="AB41" s="218"/>
      <c r="AC41" s="218"/>
      <c r="AD41" s="218"/>
      <c r="AE41" s="218"/>
      <c r="AF41" s="218"/>
      <c r="AG41" s="218"/>
      <c r="AH41" s="218"/>
    </row>
    <row r="42" spans="1:36" ht="6" customHeight="1">
      <c r="A42" s="244"/>
      <c r="B42" s="46"/>
      <c r="C42" s="46"/>
      <c r="D42" s="46"/>
      <c r="E42" s="64"/>
      <c r="H42" s="25"/>
      <c r="I42" s="33"/>
      <c r="L42" s="144"/>
      <c r="M42" s="144"/>
      <c r="N42" s="145"/>
      <c r="O42" s="177"/>
      <c r="P42" s="145"/>
      <c r="Q42" s="145"/>
      <c r="R42" s="145"/>
      <c r="S42" s="145"/>
      <c r="T42" s="179"/>
      <c r="U42" s="53"/>
      <c r="W42" s="218"/>
      <c r="X42" s="218"/>
      <c r="Y42" s="218"/>
      <c r="Z42" s="218"/>
      <c r="AA42" s="218"/>
      <c r="AB42" s="218"/>
      <c r="AC42" s="218"/>
      <c r="AD42" s="218"/>
      <c r="AE42" s="218"/>
      <c r="AF42" s="218"/>
      <c r="AG42" s="218"/>
      <c r="AH42" s="218"/>
    </row>
    <row r="43" spans="1:36" s="46" customFormat="1" ht="12.75" customHeight="1">
      <c r="A43" s="244"/>
      <c r="D43" s="40" t="s">
        <v>37</v>
      </c>
      <c r="F43" s="87"/>
      <c r="G43" s="77"/>
      <c r="H43" s="91"/>
      <c r="I43" s="74"/>
      <c r="K43" s="25"/>
      <c r="L43" s="144"/>
      <c r="M43" s="144"/>
      <c r="N43" s="145"/>
      <c r="O43" s="177"/>
      <c r="P43" s="145"/>
      <c r="Q43" s="145"/>
      <c r="R43" s="145"/>
      <c r="S43" s="145"/>
      <c r="T43" s="179"/>
      <c r="U43" s="53"/>
      <c r="V43" s="4"/>
      <c r="W43" s="218"/>
      <c r="X43" s="218"/>
      <c r="Y43" s="218"/>
      <c r="Z43" s="218"/>
      <c r="AA43" s="218"/>
      <c r="AB43" s="218"/>
      <c r="AC43" s="218"/>
      <c r="AD43" s="218"/>
      <c r="AE43" s="218"/>
      <c r="AF43" s="218"/>
      <c r="AG43" s="218"/>
      <c r="AH43" s="218"/>
      <c r="AI43" s="4"/>
    </row>
    <row r="44" spans="1:36" ht="12.75" customHeight="1">
      <c r="A44" s="244"/>
      <c r="B44" s="46"/>
      <c r="C44" s="46"/>
      <c r="D44" s="46"/>
      <c r="E44" s="67"/>
      <c r="F44" s="46"/>
      <c r="G44" s="31" t="s">
        <v>13</v>
      </c>
      <c r="H44" s="93" t="s">
        <v>35</v>
      </c>
      <c r="I44" s="21" t="s">
        <v>34</v>
      </c>
      <c r="J44" s="32" t="s">
        <v>14</v>
      </c>
      <c r="K44" s="46"/>
      <c r="L44" s="144"/>
      <c r="M44" s="144"/>
      <c r="N44" s="145"/>
      <c r="O44" s="177"/>
      <c r="P44" s="145"/>
      <c r="Q44" s="145"/>
      <c r="R44" s="145"/>
      <c r="S44" s="145"/>
      <c r="T44" s="179"/>
      <c r="U44" s="53"/>
      <c r="W44" s="218"/>
      <c r="X44" s="218"/>
      <c r="Y44" s="218"/>
      <c r="Z44" s="218"/>
      <c r="AA44" s="218"/>
      <c r="AB44" s="218"/>
      <c r="AC44" s="218"/>
      <c r="AD44" s="218"/>
      <c r="AE44" s="218"/>
      <c r="AF44" s="218"/>
      <c r="AG44" s="218"/>
      <c r="AH44" s="218"/>
    </row>
    <row r="45" spans="1:36" ht="12.75" customHeight="1" thickBot="1">
      <c r="A45" s="245"/>
      <c r="B45" s="59"/>
      <c r="C45" s="59"/>
      <c r="D45" s="59"/>
      <c r="E45" s="59"/>
      <c r="F45" s="59"/>
      <c r="G45" s="59"/>
      <c r="H45" s="80"/>
      <c r="I45" s="80"/>
      <c r="J45" s="59"/>
      <c r="K45" s="59"/>
      <c r="L45" s="150"/>
      <c r="M45" s="150"/>
      <c r="N45" s="149"/>
      <c r="O45" s="178"/>
      <c r="P45" s="145"/>
      <c r="Q45" s="145"/>
      <c r="R45" s="145"/>
      <c r="S45" s="145"/>
      <c r="T45" s="179"/>
      <c r="U45" s="53"/>
      <c r="V45" s="92"/>
      <c r="W45" s="220"/>
      <c r="X45" s="220"/>
      <c r="Y45" s="220"/>
      <c r="Z45" s="220"/>
      <c r="AA45" s="220"/>
      <c r="AB45" s="220"/>
      <c r="AC45" s="220"/>
      <c r="AD45" s="220"/>
      <c r="AE45" s="220"/>
      <c r="AF45" s="220"/>
      <c r="AG45" s="220"/>
      <c r="AH45" s="220"/>
    </row>
    <row r="46" spans="1:36" ht="18.75" customHeight="1">
      <c r="A46" s="95"/>
      <c r="B46" s="34"/>
      <c r="C46" s="34"/>
      <c r="D46" s="268" t="s">
        <v>38</v>
      </c>
      <c r="E46" s="269"/>
      <c r="F46" s="269"/>
      <c r="G46" s="174">
        <v>95</v>
      </c>
      <c r="H46" s="35" t="s">
        <v>3</v>
      </c>
      <c r="I46" s="96"/>
      <c r="J46" s="96"/>
      <c r="K46" s="96"/>
      <c r="L46" s="97"/>
      <c r="M46" s="97"/>
      <c r="N46" s="96"/>
      <c r="O46" s="180" t="s">
        <v>62</v>
      </c>
      <c r="P46" s="96">
        <f>NORMSINV(1-(100-ci)/100/2)</f>
        <v>1.9599639845400536</v>
      </c>
      <c r="Q46" s="96"/>
      <c r="R46" s="96"/>
      <c r="S46" s="96"/>
      <c r="T46" s="98"/>
      <c r="U46" s="46"/>
      <c r="V46" s="99"/>
      <c r="W46" s="220"/>
      <c r="X46" s="220"/>
      <c r="Y46" s="220"/>
      <c r="Z46" s="220"/>
      <c r="AA46" s="220"/>
      <c r="AB46" s="220"/>
      <c r="AC46" s="220"/>
      <c r="AD46" s="220"/>
      <c r="AE46" s="220"/>
      <c r="AF46" s="220"/>
      <c r="AG46" s="220"/>
      <c r="AH46" s="220"/>
      <c r="AI46" s="46"/>
    </row>
    <row r="47" spans="1:36" ht="12.75" customHeight="1">
      <c r="A47" s="232" t="s">
        <v>21</v>
      </c>
      <c r="B47" s="36"/>
      <c r="C47" s="37"/>
      <c r="D47" s="37"/>
      <c r="E47" s="100"/>
      <c r="F47" s="272" t="s">
        <v>39</v>
      </c>
      <c r="G47" s="273"/>
      <c r="H47" s="273"/>
      <c r="I47" s="273"/>
      <c r="J47" s="273"/>
      <c r="K47" s="274"/>
      <c r="L47" s="272" t="s">
        <v>40</v>
      </c>
      <c r="M47" s="279"/>
      <c r="N47" s="280"/>
      <c r="O47" s="282" t="s">
        <v>41</v>
      </c>
      <c r="P47" s="282"/>
      <c r="Q47" s="282"/>
      <c r="R47" s="282"/>
      <c r="S47" s="282"/>
      <c r="T47" s="283"/>
      <c r="U47" s="53"/>
      <c r="V47" s="75"/>
      <c r="W47" s="218"/>
      <c r="X47" s="218"/>
      <c r="Y47" s="218"/>
      <c r="Z47" s="218"/>
      <c r="AA47" s="218"/>
      <c r="AB47" s="218"/>
      <c r="AC47" s="218"/>
      <c r="AD47" s="218"/>
      <c r="AE47" s="218"/>
      <c r="AF47" s="218"/>
      <c r="AG47" s="218"/>
      <c r="AH47" s="218"/>
    </row>
    <row r="48" spans="1:36" s="94" customFormat="1" ht="13.5" customHeight="1">
      <c r="A48" s="270"/>
      <c r="B48" s="38"/>
      <c r="C48" s="39"/>
      <c r="D48" s="102"/>
      <c r="E48" s="103"/>
      <c r="F48" s="254" t="s">
        <v>42</v>
      </c>
      <c r="G48" s="255"/>
      <c r="H48" s="255"/>
      <c r="I48" s="254" t="s">
        <v>43</v>
      </c>
      <c r="J48" s="255"/>
      <c r="K48" s="256"/>
      <c r="L48" s="254" t="s">
        <v>15</v>
      </c>
      <c r="M48" s="255"/>
      <c r="N48" s="256"/>
      <c r="O48" s="257" t="str">
        <f>"of " &amp; D20</f>
        <v xml:space="preserve">of </v>
      </c>
      <c r="P48" s="257"/>
      <c r="Q48" s="258"/>
      <c r="R48" s="284" t="str">
        <f>"of no " &amp; D20</f>
        <v xml:space="preserve">of no </v>
      </c>
      <c r="S48" s="257"/>
      <c r="T48" s="258"/>
      <c r="U48" s="104"/>
      <c r="V48" s="75"/>
      <c r="W48" s="218"/>
      <c r="X48" s="218"/>
      <c r="Y48" s="218"/>
      <c r="Z48" s="218"/>
      <c r="AA48" s="218"/>
      <c r="AB48" s="218"/>
      <c r="AC48" s="218"/>
      <c r="AD48" s="218"/>
      <c r="AE48" s="218"/>
      <c r="AF48" s="218"/>
      <c r="AG48" s="218"/>
      <c r="AH48" s="218"/>
      <c r="AI48" s="4"/>
      <c r="AJ48" s="4"/>
    </row>
    <row r="49" spans="1:36" ht="12.75" customHeight="1">
      <c r="A49" s="270"/>
      <c r="C49" s="275">
        <f>D37</f>
        <v>0</v>
      </c>
      <c r="D49" s="275"/>
      <c r="E49" s="105"/>
      <c r="F49" s="265" t="s">
        <v>44</v>
      </c>
      <c r="G49" s="266"/>
      <c r="H49" s="267"/>
      <c r="I49" s="265" t="s">
        <v>45</v>
      </c>
      <c r="J49" s="266"/>
      <c r="K49" s="267"/>
      <c r="L49" s="265" t="s">
        <v>46</v>
      </c>
      <c r="M49" s="266"/>
      <c r="N49" s="267"/>
      <c r="O49" s="285" t="s">
        <v>47</v>
      </c>
      <c r="P49" s="285"/>
      <c r="Q49" s="286"/>
      <c r="R49" s="287" t="s">
        <v>48</v>
      </c>
      <c r="S49" s="285"/>
      <c r="T49" s="286"/>
      <c r="U49" s="53"/>
      <c r="V49" s="106"/>
      <c r="W49" s="221"/>
      <c r="X49" s="218"/>
      <c r="Y49" s="218"/>
      <c r="Z49" s="218"/>
      <c r="AA49" s="218"/>
      <c r="AB49" s="218"/>
      <c r="AC49" s="218"/>
      <c r="AD49" s="218"/>
      <c r="AE49" s="218"/>
      <c r="AF49" s="218"/>
      <c r="AG49" s="218"/>
      <c r="AH49" s="218"/>
    </row>
    <row r="50" spans="1:36" ht="12.75" customHeight="1">
      <c r="A50" s="270"/>
      <c r="D50" s="43" t="s">
        <v>57</v>
      </c>
      <c r="E50" s="107"/>
      <c r="F50" s="108"/>
      <c r="G50" s="157" t="str">
        <f>IF(aa+cc=0,"",aa/(aa+cc))</f>
        <v/>
      </c>
      <c r="H50" s="110"/>
      <c r="I50" s="108"/>
      <c r="J50" s="157" t="str">
        <f>IF(bb+dd=0,"",bb/(bb+dd))</f>
        <v/>
      </c>
      <c r="K50" s="113"/>
      <c r="L50" s="108"/>
      <c r="M50" s="109" t="str">
        <f>IF(aa+bb=0,"",IF(aa&gt;0,IF(bb&gt;0,(aa/(aa+cc))/(bb/(bb+dd)),"∞"),"∞"))</f>
        <v/>
      </c>
      <c r="N50" s="113"/>
      <c r="O50" s="156"/>
      <c r="P50" s="111" t="str">
        <f>IF(aa+bb=0,"",aa/(aa+bb))</f>
        <v/>
      </c>
      <c r="Q50" s="110"/>
      <c r="R50" s="112"/>
      <c r="S50" s="204" t="str">
        <f>IF(aa+bb=0,"",bb/(aa+bb))</f>
        <v/>
      </c>
      <c r="T50" s="113"/>
      <c r="U50" s="53"/>
      <c r="W50" s="222"/>
      <c r="X50" s="218"/>
      <c r="Y50" s="218"/>
      <c r="Z50" s="218"/>
      <c r="AA50" s="218"/>
      <c r="AB50" s="218"/>
      <c r="AC50" s="218"/>
      <c r="AD50" s="218"/>
      <c r="AE50" s="218"/>
      <c r="AF50" s="218"/>
      <c r="AG50" s="218"/>
      <c r="AH50" s="218"/>
    </row>
    <row r="51" spans="1:36" ht="12.75" customHeight="1">
      <c r="A51" s="270"/>
      <c r="B51" s="53"/>
      <c r="C51" s="46"/>
      <c r="D51" s="42" t="str">
        <f>ci &amp; "% CIs"</f>
        <v>95% CIs</v>
      </c>
      <c r="E51" s="115"/>
      <c r="F51" s="118" t="str">
        <f>IF(aa+cc=0,"",(2*aa+zscore^2-zscore*SQRT(zscore^2+4*aa*(1-aa/(aa+cc))))/(2*(aa+cc+zscore^2)))</f>
        <v/>
      </c>
      <c r="G51" s="141" t="s">
        <v>18</v>
      </c>
      <c r="H51" s="117" t="str">
        <f>IF(aa+cc=0,"",(2*aa+zscore^2+zscore*SQRT(zscore^2+4*aa*(1-aa/(aa+cc))))/(2*(aa+cc+zscore^2)))</f>
        <v/>
      </c>
      <c r="I51" s="118" t="str">
        <f>IF(bb+dd=0,"",(2*bb+zscore^2-zscore*SQRT(zscore^2+4*bb*(1-bb/(bb+dd))))/(2*(bb+dd+zscore^2)))</f>
        <v/>
      </c>
      <c r="J51" s="141" t="s">
        <v>18</v>
      </c>
      <c r="K51" s="158" t="str">
        <f>IF(bb+dd=0,"",(2*bb+zscore^2+zscore*SQRT(zscore^2+4*bb*(1-bb/(bb+dd))))/(2*(bb+dd+zscore^2)))</f>
        <v/>
      </c>
      <c r="L51" s="163" t="str">
        <f>IF(plrat="∞","",IF(OR(aa=0,dd=0,aa+cc=0,bb+dd=0),"",EXP(LN(plrat) -zscore*SQRT(1/aa+1/bb-1/(aa+cc)-1/(bb+dd)))))</f>
        <v/>
      </c>
      <c r="M51" s="141" t="s">
        <v>18</v>
      </c>
      <c r="N51" s="164" t="str">
        <f>IF(plrat="∞","",IF(OR(aa=0,dd=0,aa+cc=0,bb+dd=0),"",EXP(LN(plrat) +zscore*SQRT(1/aa+1/bb-1/(aa+cc)-1/(bb+dd)))))</f>
        <v/>
      </c>
      <c r="O51" s="129" t="str">
        <f>IF(aa+bb=0,"",(2*aa+zscore^2-zscore*SQRT(zscore^2+4*aa*(1-aa/(aa+bb))))/(2*(aa+bb+zscore^2)))</f>
        <v/>
      </c>
      <c r="P51" s="141" t="str">
        <f>IF(O51&lt;=P50,IF(P50&lt;=Q51,"to","to ∞ to"),"to ∞ to")</f>
        <v>to</v>
      </c>
      <c r="Q51" s="119" t="str">
        <f>IF(aa+bb=0,"",(2*aa+zscore^2+zscore*SQRT(zscore^2+4*aa*(1-aa/(aa+bb))))/(2*(aa+bb+zscore^2)))</f>
        <v/>
      </c>
      <c r="R51" s="120" t="str">
        <f>IF(aa+bb=0,"",(2*bb+zscore^2-zscore*SQRT(zscore^2+4*bb*(1-bb/(aa+bb))))/(2*(aa+bb+zscore^2)))</f>
        <v/>
      </c>
      <c r="S51" s="121" t="str">
        <f>IF(R51&lt;=S50,IF(S50&lt;=T51,"to","to ∞ to"),"to ∞ to")</f>
        <v>to</v>
      </c>
      <c r="T51" s="119" t="str">
        <f>IF(aa+bb=0,"",(2*bb+zscore^2+zscore*SQRT(zscore^2+4*bb*(1-bb/(aa+bb))))/(2*(aa+bb+zscore^2)))</f>
        <v/>
      </c>
      <c r="U51" s="53"/>
      <c r="AJ51" s="94"/>
    </row>
    <row r="52" spans="1:36" ht="12.75" customHeight="1">
      <c r="A52" s="270"/>
      <c r="B52" s="53"/>
      <c r="C52" s="46"/>
      <c r="D52" s="41"/>
      <c r="E52" s="105"/>
      <c r="F52" s="265" t="s">
        <v>53</v>
      </c>
      <c r="G52" s="266"/>
      <c r="H52" s="267"/>
      <c r="I52" s="265" t="s">
        <v>52</v>
      </c>
      <c r="J52" s="266"/>
      <c r="K52" s="267"/>
      <c r="L52" s="265" t="s">
        <v>51</v>
      </c>
      <c r="M52" s="266"/>
      <c r="N52" s="267"/>
      <c r="O52" s="285" t="s">
        <v>50</v>
      </c>
      <c r="P52" s="285"/>
      <c r="Q52" s="286"/>
      <c r="R52" s="265" t="s">
        <v>49</v>
      </c>
      <c r="S52" s="266"/>
      <c r="T52" s="267"/>
      <c r="U52" s="53"/>
      <c r="AI52" s="46"/>
    </row>
    <row r="53" spans="1:36" ht="12.75" customHeight="1">
      <c r="A53" s="270"/>
      <c r="D53" s="43" t="s">
        <v>58</v>
      </c>
      <c r="E53" s="107"/>
      <c r="F53" s="108"/>
      <c r="G53" s="157" t="str">
        <f>IF(aa+cc=0,"",cc/(aa+cc))</f>
        <v/>
      </c>
      <c r="H53" s="110"/>
      <c r="I53" s="108"/>
      <c r="J53" s="157" t="str">
        <f>IF(bb+dd=0,"",dd/(bb+dd))</f>
        <v/>
      </c>
      <c r="K53" s="113"/>
      <c r="L53" s="108"/>
      <c r="M53" s="109" t="str">
        <f>IF(cc+dd=0,"",IF(cc&gt;0,IF(dd&gt;0,(cc/(aa+cc))/(dd/(bb+dd)),"∞"),"∞"))</f>
        <v/>
      </c>
      <c r="N53" s="113"/>
      <c r="O53" s="156"/>
      <c r="P53" s="204" t="str">
        <f>IF(cc+dd=0,"",cc/(cc+dd))</f>
        <v/>
      </c>
      <c r="Q53" s="110"/>
      <c r="R53" s="108"/>
      <c r="S53" s="204" t="str">
        <f>IF(cc+dd=0,"",dd/(cc+dd))</f>
        <v/>
      </c>
      <c r="T53" s="113"/>
      <c r="U53" s="53"/>
    </row>
    <row r="54" spans="1:36" ht="12" customHeight="1">
      <c r="A54" s="270"/>
      <c r="B54" s="58"/>
      <c r="C54" s="59"/>
      <c r="D54" s="42" t="str">
        <f>ci &amp; "% CIs"</f>
        <v>95% CIs</v>
      </c>
      <c r="E54" s="115"/>
      <c r="F54" s="118" t="str">
        <f>IF(aa+cc=0,"",(2*cc+zscore^2-zscore*SQRT(zscore^2+4*cc*(1-cc/(aa+cc))))/(2*(aa+cc+zscore^2)))</f>
        <v/>
      </c>
      <c r="G54" s="122" t="s">
        <v>18</v>
      </c>
      <c r="H54" s="117" t="str">
        <f>IF(aa+cc=0,"",(2*cc+zscore^2+zscore*SQRT(zscore^2+4*cc*(1-cc/(aa+cc))))/(2*(aa+cc+zscore^2)))</f>
        <v/>
      </c>
      <c r="I54" s="118" t="str">
        <f>IF(bb+dd=0,"",(2*dd+zscore^2-zscore*SQRT(zscore^2+4*dd*(1-dd/(bb+dd))))/(2*(bb+dd+zscore^2)))</f>
        <v/>
      </c>
      <c r="J54" s="122" t="s">
        <v>18</v>
      </c>
      <c r="K54" s="158" t="str">
        <f>IF(bb+dd=0,"",(2*dd+zscore^2+zscore*SQRT(zscore^2+4*dd*(1-dd/(bb+dd))))/(2*(bb+dd+zscore^2)))</f>
        <v/>
      </c>
      <c r="L54" s="163" t="str">
        <f>IF(nlrat="∞","",IF(OR(cc=0,bb=0,aa+cc=0,bb+dd=0),"",EXP(LN(nlrat) -zscore*SQRT(1/cc+1/dd-1/(aa+cc)-1/(bb+dd)))))</f>
        <v/>
      </c>
      <c r="M54" s="116" t="s">
        <v>18</v>
      </c>
      <c r="N54" s="164" t="str">
        <f>IF(nlrat="∞","",IF(OR(cc=0,bb=0,aa+cc=0,bb+dd=0),"",EXP(LN(nlrat) + zscore*SQRT(1/cc+1/dd-1/(aa+cc)-1/(bb+dd)))))</f>
        <v/>
      </c>
      <c r="O54" s="120" t="str">
        <f>IF(cc+dd=0,"",(2*cc+zscore^2-zscore*SQRT(zscore^2+4*cc*(1-cc/(cc+dd))))/(2*(cc+dd+zscore^2)))</f>
        <v/>
      </c>
      <c r="P54" s="166" t="str">
        <f>IF(O54&lt;=P53,IF(P53&lt;=Q54,"to","to ∞ to"),"to ∞ to")</f>
        <v>to</v>
      </c>
      <c r="Q54" s="130" t="str">
        <f>IF(cc+dd=0,"",(2*cc+zscore^2+zscore*SQRT(zscore^2+4*cc*(1-cc/(cc+dd))))/(2*(cc+dd+zscore^2)))</f>
        <v/>
      </c>
      <c r="R54" s="120" t="str">
        <f>IF(cc+dd=0,"",(2*dd+zscore^2-zscore*SQRT(zscore^2+4*dd*(1-dd/(cc+dd))))/(2*(cc+dd+zscore^2)))</f>
        <v/>
      </c>
      <c r="S54" s="121" t="str">
        <f>IF(R54&lt;=S53,IF(S53&lt;=T54,"to","to ∞ to"),"to ∞ to")</f>
        <v>to</v>
      </c>
      <c r="T54" s="119" t="str">
        <f>IF(cc+dd=0,"",(2*dd+zscore^2+zscore*SQRT(zscore^2+4*dd*(1-dd/(cc+dd))))/(2*(cc+dd+zscore^2)))</f>
        <v/>
      </c>
      <c r="U54" s="53"/>
      <c r="X54" s="46"/>
      <c r="Y54" s="46"/>
      <c r="Z54" s="46"/>
      <c r="AA54" s="46"/>
      <c r="AB54" s="46"/>
      <c r="AC54" s="46"/>
      <c r="AD54" s="46"/>
      <c r="AE54" s="46"/>
      <c r="AF54" s="46"/>
      <c r="AG54" s="46"/>
    </row>
    <row r="55" spans="1:36" ht="12.75" customHeight="1">
      <c r="A55" s="270"/>
      <c r="B55" s="41" t="s">
        <v>59</v>
      </c>
      <c r="E55" s="105"/>
      <c r="F55" s="265" t="s">
        <v>54</v>
      </c>
      <c r="G55" s="266"/>
      <c r="H55" s="267"/>
      <c r="I55" s="265" t="s">
        <v>55</v>
      </c>
      <c r="J55" s="266"/>
      <c r="K55" s="267"/>
      <c r="L55" s="160"/>
      <c r="M55" s="205"/>
      <c r="N55" s="162"/>
      <c r="O55" s="288" t="s">
        <v>56</v>
      </c>
      <c r="P55" s="288"/>
      <c r="Q55" s="288"/>
      <c r="R55" s="160"/>
      <c r="S55" s="205"/>
      <c r="T55" s="165"/>
      <c r="U55" s="46"/>
      <c r="AH55" s="46"/>
    </row>
    <row r="56" spans="1:36" ht="12.75" customHeight="1">
      <c r="A56" s="270"/>
      <c r="D56" s="75"/>
      <c r="E56" s="107"/>
      <c r="F56" s="108"/>
      <c r="G56" s="204" t="str">
        <f>IF(aa+bb+cc+dd=0,"",(aa+cc)/(aa+bb+cc+dd))</f>
        <v/>
      </c>
      <c r="H56" s="110"/>
      <c r="I56" s="108"/>
      <c r="J56" s="204" t="str">
        <f>IF(aa+bb+cc+dd=0,"",(bb+dd)/(aa+bb+cc+dd))</f>
        <v/>
      </c>
      <c r="K56" s="113"/>
      <c r="L56" s="167"/>
      <c r="M56" s="123"/>
      <c r="N56" s="124"/>
      <c r="O56" s="125"/>
      <c r="P56" s="204" t="str">
        <f>IF(aa+bb+cc+dd=0,"",(aa+dd)/(aa+bb+cc+dd))</f>
        <v/>
      </c>
      <c r="Q56" s="126"/>
      <c r="R56" s="125"/>
      <c r="S56" s="127"/>
      <c r="T56" s="128"/>
      <c r="U56" s="46"/>
    </row>
    <row r="57" spans="1:36" ht="12" customHeight="1">
      <c r="A57" s="271"/>
      <c r="B57" s="58"/>
      <c r="C57" s="59"/>
      <c r="D57" s="114" t="str">
        <f>ci &amp; "% CIs"</f>
        <v>95% CIs</v>
      </c>
      <c r="E57" s="115"/>
      <c r="F57" s="120" t="str">
        <f>IF(aa+bb+cc+dd=0,"",(2*(aa+cc)+zscore^2-zscore*SQRT(zscore^2+4*(aa+cc)*(1-(aa+cc)/(aa+bb+cc+dd))))/(2*(aa+bb+cc+dd+zscore^2)))</f>
        <v/>
      </c>
      <c r="G57" s="116" t="s">
        <v>18</v>
      </c>
      <c r="H57" s="130" t="str">
        <f>IF(aa+bb+cc+dd=0,"",(2*(aa+cc)+zscore^2+zscore*SQRT(zscore^2+4*(aa+cc)*(1-(aa+cc)/(aa+bb+cc+dd))))/(2*(aa+bb+cc+dd+zscore^2)))</f>
        <v/>
      </c>
      <c r="I57" s="120" t="str">
        <f>IF(aa+bb+cc+dd=0,"",(2*(bb+dd)+zscore^2-zscore*SQRT(zscore^2+4*(bb+dd)*(1-(bb+dd)/(aa+bb+cc+dd))))/(2*(aa+bb+cc+dd+zscore^2)))</f>
        <v/>
      </c>
      <c r="J57" s="116" t="s">
        <v>18</v>
      </c>
      <c r="K57" s="159" t="str">
        <f>IF(aa+bb+cc+dd=0,"",(2*(bb+dd)+zscore^2+zscore*SQRT(zscore^2+4*(bb+dd)*(1-(bb+dd)/(aa+bb+cc+dd))))/(2*(aa+bb+cc+dd+zscore^2)))</f>
        <v/>
      </c>
      <c r="L57" s="168"/>
      <c r="M57" s="169"/>
      <c r="N57" s="169"/>
      <c r="O57" s="170"/>
      <c r="P57" s="171"/>
      <c r="Q57" s="172"/>
      <c r="R57" s="173"/>
      <c r="S57" s="131"/>
      <c r="T57" s="132"/>
      <c r="U57" s="46"/>
      <c r="AI57" s="94"/>
    </row>
    <row r="58" spans="1:36" ht="12.75" customHeight="1">
      <c r="A58" s="133"/>
      <c r="B58" s="133"/>
      <c r="C58" s="133"/>
      <c r="D58" s="133"/>
      <c r="E58" s="133"/>
      <c r="F58" s="133"/>
      <c r="G58" s="133"/>
      <c r="H58" s="133"/>
      <c r="I58" s="134"/>
      <c r="J58" s="135"/>
      <c r="K58" s="134"/>
      <c r="L58" s="134"/>
      <c r="M58" s="136"/>
      <c r="N58" s="136"/>
      <c r="O58" s="136"/>
      <c r="P58" s="137" t="s">
        <v>16</v>
      </c>
      <c r="Q58" s="281" t="s">
        <v>17</v>
      </c>
      <c r="R58" s="281"/>
      <c r="S58" s="281"/>
      <c r="T58" s="281"/>
    </row>
    <row r="59" spans="1:36">
      <c r="X59" s="94"/>
      <c r="Y59" s="94"/>
      <c r="Z59" s="94"/>
      <c r="AA59" s="94"/>
      <c r="AB59" s="94"/>
      <c r="AC59" s="94"/>
      <c r="AD59" s="94"/>
      <c r="AE59" s="94"/>
      <c r="AF59" s="94"/>
      <c r="AG59" s="94"/>
    </row>
    <row r="60" spans="1:36">
      <c r="AH60" s="94"/>
    </row>
    <row r="64" spans="1:36">
      <c r="AA64" s="101"/>
    </row>
  </sheetData>
  <sheetProtection sheet="1" objects="1" scenarios="1" selectLockedCells="1"/>
  <mergeCells count="52">
    <mergeCell ref="K12:N12"/>
    <mergeCell ref="B4:C4"/>
    <mergeCell ref="D4:E4"/>
    <mergeCell ref="F4:G4"/>
    <mergeCell ref="H4:I4"/>
    <mergeCell ref="J4:K4"/>
    <mergeCell ref="L4:T4"/>
    <mergeCell ref="P12:T16"/>
    <mergeCell ref="P17:T18"/>
    <mergeCell ref="A18:A36"/>
    <mergeCell ref="C20:C21"/>
    <mergeCell ref="D20:F21"/>
    <mergeCell ref="H30:I30"/>
    <mergeCell ref="D33:G34"/>
    <mergeCell ref="H34:I34"/>
    <mergeCell ref="A5:A17"/>
    <mergeCell ref="P5:T5"/>
    <mergeCell ref="C6:D7"/>
    <mergeCell ref="P6:T7"/>
    <mergeCell ref="P8:T8"/>
    <mergeCell ref="P9:T11"/>
    <mergeCell ref="H10:I10"/>
    <mergeCell ref="H11:I11"/>
    <mergeCell ref="H12:I12"/>
    <mergeCell ref="A37:A45"/>
    <mergeCell ref="C37:C38"/>
    <mergeCell ref="D37:F38"/>
    <mergeCell ref="D46:F46"/>
    <mergeCell ref="A47:A57"/>
    <mergeCell ref="F47:K47"/>
    <mergeCell ref="C49:D49"/>
    <mergeCell ref="F49:H49"/>
    <mergeCell ref="I49:K49"/>
    <mergeCell ref="F55:H55"/>
    <mergeCell ref="F52:H52"/>
    <mergeCell ref="I52:K52"/>
    <mergeCell ref="I55:K55"/>
    <mergeCell ref="O55:Q55"/>
    <mergeCell ref="L47:N47"/>
    <mergeCell ref="O47:T47"/>
    <mergeCell ref="F48:H48"/>
    <mergeCell ref="I48:K48"/>
    <mergeCell ref="L48:N48"/>
    <mergeCell ref="O48:Q48"/>
    <mergeCell ref="R48:T48"/>
    <mergeCell ref="Q58:T58"/>
    <mergeCell ref="L49:N49"/>
    <mergeCell ref="O49:Q49"/>
    <mergeCell ref="R49:T49"/>
    <mergeCell ref="L52:N52"/>
    <mergeCell ref="O52:Q52"/>
    <mergeCell ref="R52:T52"/>
  </mergeCells>
  <phoneticPr fontId="36"/>
  <conditionalFormatting sqref="P51">
    <cfRule type="expression" dxfId="41" priority="14" stopIfTrue="1">
      <formula>$O$51=$Q$51</formula>
    </cfRule>
  </conditionalFormatting>
  <conditionalFormatting sqref="S51">
    <cfRule type="expression" dxfId="40" priority="13" stopIfTrue="1">
      <formula>$R$51=$T$51</formula>
    </cfRule>
  </conditionalFormatting>
  <conditionalFormatting sqref="J57">
    <cfRule type="expression" dxfId="39" priority="12" stopIfTrue="1">
      <formula>$I$57=$K$57</formula>
    </cfRule>
  </conditionalFormatting>
  <conditionalFormatting sqref="M54">
    <cfRule type="expression" dxfId="38" priority="11" stopIfTrue="1">
      <formula>$L$54=$N$54</formula>
    </cfRule>
  </conditionalFormatting>
  <conditionalFormatting sqref="P54">
    <cfRule type="expression" dxfId="37" priority="10" stopIfTrue="1">
      <formula>$O$54=$Q$54</formula>
    </cfRule>
  </conditionalFormatting>
  <conditionalFormatting sqref="H34:I34">
    <cfRule type="expression" dxfId="36" priority="9" stopIfTrue="1">
      <formula>$H$28=""</formula>
    </cfRule>
  </conditionalFormatting>
  <conditionalFormatting sqref="S54">
    <cfRule type="expression" dxfId="35" priority="8" stopIfTrue="1">
      <formula>$R$54=$T$54</formula>
    </cfRule>
  </conditionalFormatting>
  <conditionalFormatting sqref="M51">
    <cfRule type="expression" dxfId="34" priority="7" stopIfTrue="1">
      <formula>$L$51=$N$51</formula>
    </cfRule>
  </conditionalFormatting>
  <conditionalFormatting sqref="G57">
    <cfRule type="expression" dxfId="33" priority="6" stopIfTrue="1">
      <formula>$F$57=$H$57</formula>
    </cfRule>
  </conditionalFormatting>
  <conditionalFormatting sqref="J54">
    <cfRule type="expression" dxfId="32" priority="5" stopIfTrue="1">
      <formula>$I$54=$K$54</formula>
    </cfRule>
  </conditionalFormatting>
  <conditionalFormatting sqref="G54">
    <cfRule type="expression" dxfId="31" priority="4" stopIfTrue="1">
      <formula>$F$54=$H$54</formula>
    </cfRule>
  </conditionalFormatting>
  <conditionalFormatting sqref="J51">
    <cfRule type="expression" dxfId="30" priority="3" stopIfTrue="1">
      <formula>$I$51=$K$51</formula>
    </cfRule>
  </conditionalFormatting>
  <conditionalFormatting sqref="G51">
    <cfRule type="expression" dxfId="29" priority="2" stopIfTrue="1">
      <formula>$F$51=$H$51</formula>
    </cfRule>
  </conditionalFormatting>
  <conditionalFormatting sqref="AB5:AB7 AE5:AE7 AH5:AH7">
    <cfRule type="expression" dxfId="28" priority="1">
      <formula>($AB$1="Use GATE values")</formula>
    </cfRule>
  </conditionalFormatting>
  <dataValidations count="15">
    <dataValidation allowBlank="1" showInputMessage="1" showErrorMessage="1" promptTitle="Participant subgroup" prompt="Enter here brief description of the Participant group, if participants have been stratified into different groups prior to allocation to E and C (e.g. low and high risk of Target disorder)" sqref="K12:N12"/>
    <dataValidation allowBlank="1" showInputMessage="1" showErrorMessage="1" promptTitle="Publication details" prompt="Enter abbreviated publication details of study: main author, journal &amp; year of publication. _x000a_Enter full citation on Page 1 under &quot;Evidence Selected&quot;" sqref="L4:T4"/>
    <dataValidation allowBlank="1" showInputMessage="1" showErrorMessage="1" promptTitle="Assess when?" prompt="When was this research report assessed?_x000a__x000a_Use recognised date format e.g. 3/12/04  for 3Dec04." sqref="H4:I4"/>
    <dataValidation allowBlank="1" showInputMessage="1" showErrorMessage="1" promptTitle="Assess by?" prompt="Who assessed this research report?  Enter initials or own self-identifier. Place for stating full name &amp; contact detalis at top of page 1" sqref="D4:E4"/>
    <dataValidation type="whole" allowBlank="1" showInputMessage="1" showErrorMessage="1" errorTitle="Invalid entry" error="Value must be a whole number and not greater than the total RS -ve." promptTitle="Test +ve and RS -ve" prompt="_x000a_Enter the number with positive diagnostic test and RS -ve (false positive). _x000a__x000a_Enter a whole number.  An error will occur if the number is greater than the total RS -ve._x000a__x000a_If cell is left empty it is assumed to be 0 (zero)." sqref="I40">
      <formula1>0</formula1>
      <formula2>cgf</formula2>
    </dataValidation>
    <dataValidation type="whole" allowBlank="1" showInputMessage="1" showErrorMessage="1" errorTitle="Invalid entry" error="Value must be a whole number and not greater than the total RS +ve." promptTitle="Test +ve and RS +ve" prompt="_x000a_Enter the number with positive diagnostic test and RS +ve (true positives). _x000a__x000a_Enter a whole number.  An error will occur if the number is greater than the total RS +ve._x000a__x000a_If cell is left empty it is assumed to be 0 (zero)." sqref="H40">
      <formula1>0</formula1>
      <formula2>egf</formula2>
    </dataValidation>
    <dataValidation type="whole" allowBlank="1" showInputMessage="1" showErrorMessage="1" errorTitle="Invalid entry" error="Value must be a whole number and not greater than the total RS -ve." promptTitle="Test -ve and RS -ve" prompt="Enter the number with negative diagnostic test and RS -ve (true negatives). _x000a__x000a_Enter a whole number.  An error will occur if the number is greater than the total RS -ve._x000a__x000a_If cell is left empty it is assumed to be 0 (zero)." sqref="I43">
      <formula1>0</formula1>
      <formula2>cgf</formula2>
    </dataValidation>
    <dataValidation type="whole" allowBlank="1" showInputMessage="1" showErrorMessage="1" errorTitle="Invalid entry" error="Value must be a whole number and not greater than the total RS +ve." promptTitle="RS +ve &amp; DT done" prompt="_x000a_Enter the number who had a negative diagnostic test but were RS  +ve (false negative). _x000a__x000a_These numbers are used in calculation of results._x000a__x000a_If cell is left empty it is assumed to be 0 (zero)." sqref="H43">
      <formula1>0</formula1>
      <formula2>egf</formula2>
    </dataValidation>
    <dataValidation allowBlank="1" showInputMessage="1" showErrorMessage="1" promptTitle="Diagnostic Test (DT)" prompt="Enter a brief description of the diagnostic test being analysed here." sqref="D37:F38"/>
    <dataValidation allowBlank="1" showInputMessage="1" showErrorMessage="1" promptTitle="Either RS or DT not done" prompt="Enter the number of participants who did not receive both the reference standard and the diagnostic test." sqref="H30:I30"/>
    <dataValidation type="whole" allowBlank="1" showInputMessage="1" showErrorMessage="1" errorTitle="Invalid entry" error="Value must be a whole number and can't be greater than the participant population" promptTitle=" RS -ve &amp; DT done" prompt="Enter the number who were reference standard negative and had the Diagnostic Test. These numbers are used in calculation of results." sqref="I28">
      <formula1>0</formula1>
      <formula2>pop</formula2>
    </dataValidation>
    <dataValidation type="whole" allowBlank="1" showInputMessage="1" showErrorMessage="1" errorTitle="Invalid entry" error="Value must be a whole number and can't be greater than the participant population" promptTitle="RS +ve &amp; DT done" prompt="Enter the number who were reference standard positive and had the Diagnostic Test. These numbers are used in calculation of results." sqref="H28">
      <formula1>0</formula1>
      <formula2>pop</formula2>
    </dataValidation>
    <dataValidation allowBlank="1" showInputMessage="1" showErrorMessage="1" promptTitle="Target disorder" prompt="Enter brief description of the Target disorder (disease or condition) being investigated (e.g. haemorrhagic or ischaemic stroke)" sqref="D20:F21"/>
    <dataValidation type="whole" operator="greaterThanOrEqual" allowBlank="1" showInputMessage="1" showErrorMessage="1" errorTitle="Invalid entry" error="Value must be a whole number greater than or equal to 10" promptTitle="Participant population" prompt="Enter total number of participants enrolled in the study." sqref="H12:I12">
      <formula1>10</formula1>
    </dataValidation>
    <dataValidation type="list" allowBlank="1" showInputMessage="1" showErrorMessage="1" sqref="G46">
      <formula1>"90,95,99"</formula1>
    </dataValidation>
  </dataValidations>
  <hyperlinks>
    <hyperlink ref="Q58" r:id="rId1"/>
  </hyperlinks>
  <pageMargins left="0.7" right="0.7" top="0.75" bottom="0.75" header="0.3" footer="0.3"/>
  <pageSetup scale="79" fitToWidth="2" orientation="portrait"/>
  <headerFooter>
    <oddFooter xml:space="preserve">&amp;L&amp;8&amp;F, &amp;A
&amp;D&amp;R&amp;8Downloadable from  www.epiq.co.nz
Copyright © 2004 Rod Jackson, University of Auckland </oddFooter>
  </headerFooter>
  <colBreaks count="1" manualBreakCount="1">
    <brk id="21" max="57" man="1"/>
  </colBreaks>
  <drawing r:id="rId2"/>
  <legacyDrawing r:id="rId3"/>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J64"/>
  <sheetViews>
    <sheetView showGridLines="0" zoomScaleSheetLayoutView="100" workbookViewId="0">
      <selection activeCell="D4" sqref="D4:E4"/>
    </sheetView>
  </sheetViews>
  <sheetFormatPr defaultColWidth="8.77734375" defaultRowHeight="13.2"/>
  <cols>
    <col min="1" max="1" width="3.77734375" style="4" customWidth="1"/>
    <col min="2" max="2" width="1.44140625" style="4" customWidth="1"/>
    <col min="3" max="3" width="11.109375" style="4" customWidth="1"/>
    <col min="4" max="4" width="8" style="4" customWidth="1"/>
    <col min="5" max="5" width="1.44140625" style="4" customWidth="1"/>
    <col min="6" max="6" width="5.77734375" style="4" customWidth="1"/>
    <col min="7" max="7" width="7.109375" style="4" customWidth="1"/>
    <col min="8" max="8" width="5.77734375" style="4" customWidth="1"/>
    <col min="9" max="10" width="6.109375" style="4" customWidth="1"/>
    <col min="11" max="11" width="5.44140625" style="4" customWidth="1"/>
    <col min="12" max="12" width="6.44140625" style="4" customWidth="1"/>
    <col min="13" max="13" width="5.6640625" style="4" customWidth="1"/>
    <col min="14" max="20" width="5.44140625" style="4" customWidth="1"/>
    <col min="21" max="21" width="1.44140625" style="4" hidden="1" customWidth="1"/>
    <col min="22" max="22" width="5.109375" style="4" customWidth="1"/>
    <col min="23" max="23" width="17.44140625" style="4" customWidth="1"/>
    <col min="24" max="24" width="9" style="4" customWidth="1"/>
    <col min="25" max="27" width="4.33203125" style="4" customWidth="1"/>
    <col min="28" max="28" width="6.6640625" style="4" customWidth="1"/>
    <col min="29" max="30" width="4.33203125" style="4" customWidth="1"/>
    <col min="31" max="31" width="6.6640625" style="4" customWidth="1"/>
    <col min="32" max="33" width="4.33203125" style="4" customWidth="1"/>
    <col min="34" max="34" width="6.6640625" style="4" customWidth="1"/>
    <col min="35" max="35" width="9.33203125" style="4" customWidth="1"/>
    <col min="36" max="16384" width="8.77734375" style="4"/>
  </cols>
  <sheetData>
    <row r="1" spans="1:36" ht="18.75" customHeight="1">
      <c r="A1" s="1"/>
      <c r="B1" s="2"/>
      <c r="C1" s="2"/>
      <c r="D1" s="2"/>
      <c r="E1" s="2"/>
      <c r="F1" s="2"/>
      <c r="G1" s="2"/>
      <c r="H1" s="2"/>
      <c r="I1" s="2"/>
      <c r="J1" s="3" t="s">
        <v>63</v>
      </c>
      <c r="K1" s="2"/>
      <c r="L1" s="2"/>
      <c r="M1" s="2"/>
      <c r="N1" s="2"/>
      <c r="O1" s="2"/>
      <c r="P1" s="2"/>
      <c r="Q1" s="2"/>
      <c r="R1" s="2"/>
      <c r="S1" s="2"/>
      <c r="T1" s="45"/>
      <c r="W1" s="4" t="s">
        <v>80</v>
      </c>
      <c r="AB1" s="207"/>
      <c r="AC1" s="207"/>
      <c r="AD1" s="207"/>
      <c r="AE1" s="207"/>
      <c r="AF1" s="207"/>
      <c r="AG1" s="207"/>
    </row>
    <row r="2" spans="1:36" ht="18.75" customHeight="1">
      <c r="A2" s="5" t="s">
        <v>71</v>
      </c>
      <c r="B2" s="6"/>
      <c r="C2" s="6"/>
      <c r="D2" s="6"/>
      <c r="E2" s="6"/>
      <c r="F2" s="6"/>
      <c r="G2" s="6"/>
      <c r="H2" s="6"/>
      <c r="I2" s="6"/>
      <c r="J2" s="6"/>
      <c r="K2" s="6"/>
      <c r="L2" s="6"/>
      <c r="M2" s="6"/>
      <c r="N2" s="6"/>
      <c r="O2" s="6"/>
      <c r="P2" s="6"/>
      <c r="Q2" s="6"/>
      <c r="R2" s="6"/>
      <c r="S2" s="6"/>
      <c r="T2" s="7"/>
      <c r="U2" s="46"/>
      <c r="V2" s="47"/>
      <c r="W2" s="4" t="s">
        <v>78</v>
      </c>
      <c r="AB2" s="207"/>
      <c r="AC2" s="207"/>
      <c r="AD2" s="207"/>
      <c r="AE2" s="207"/>
      <c r="AF2" s="207"/>
      <c r="AG2" s="207"/>
    </row>
    <row r="3" spans="1:36" ht="18.75" customHeight="1">
      <c r="A3" s="8"/>
      <c r="B3" s="9" t="s">
        <v>64</v>
      </c>
      <c r="C3" s="9"/>
      <c r="D3" s="9"/>
      <c r="E3" s="9"/>
      <c r="F3" s="9"/>
      <c r="G3" s="9"/>
      <c r="H3" s="9"/>
      <c r="I3" s="9"/>
      <c r="J3" s="9"/>
      <c r="K3" s="9"/>
      <c r="L3" s="9"/>
      <c r="M3" s="9"/>
      <c r="N3" s="9"/>
      <c r="O3" s="9"/>
      <c r="P3" s="9"/>
      <c r="Q3" s="9"/>
      <c r="R3" s="9"/>
      <c r="S3" s="9"/>
      <c r="T3" s="10"/>
      <c r="U3" s="46"/>
      <c r="V3" s="47"/>
      <c r="W3" s="4" t="s">
        <v>79</v>
      </c>
      <c r="AB3" s="207"/>
      <c r="AC3" s="207"/>
      <c r="AD3" s="207"/>
      <c r="AE3" s="207"/>
      <c r="AF3" s="207"/>
      <c r="AG3" s="207"/>
    </row>
    <row r="4" spans="1:36" s="50" customFormat="1" ht="27" customHeight="1">
      <c r="A4" s="48"/>
      <c r="B4" s="223" t="s">
        <v>0</v>
      </c>
      <c r="C4" s="224"/>
      <c r="D4" s="225"/>
      <c r="E4" s="226"/>
      <c r="F4" s="227" t="s">
        <v>1</v>
      </c>
      <c r="G4" s="224"/>
      <c r="H4" s="228"/>
      <c r="I4" s="229"/>
      <c r="J4" s="227" t="s">
        <v>2</v>
      </c>
      <c r="K4" s="224"/>
      <c r="L4" s="276"/>
      <c r="M4" s="277"/>
      <c r="N4" s="277"/>
      <c r="O4" s="277"/>
      <c r="P4" s="277"/>
      <c r="Q4" s="277"/>
      <c r="R4" s="277"/>
      <c r="S4" s="277"/>
      <c r="T4" s="278"/>
      <c r="U4" s="49"/>
      <c r="V4" s="188"/>
      <c r="W4" s="188"/>
      <c r="Y4" s="199"/>
      <c r="Z4" s="4"/>
      <c r="AA4" s="4"/>
      <c r="AB4" s="207"/>
      <c r="AC4" s="207"/>
      <c r="AD4" s="207"/>
      <c r="AE4" s="207"/>
      <c r="AF4" s="207"/>
      <c r="AG4" s="207"/>
      <c r="AH4" s="4"/>
      <c r="AI4" s="4"/>
      <c r="AJ4" s="4"/>
    </row>
    <row r="5" spans="1:36" ht="15" customHeight="1">
      <c r="A5" s="243" t="s">
        <v>19</v>
      </c>
      <c r="B5" s="11"/>
      <c r="C5" s="12"/>
      <c r="D5" s="13"/>
      <c r="E5" s="51"/>
      <c r="G5" s="51"/>
      <c r="H5" s="51"/>
      <c r="I5" s="51"/>
      <c r="J5" s="14"/>
      <c r="K5" s="14"/>
      <c r="L5" s="146"/>
      <c r="M5" s="142"/>
      <c r="N5" s="175"/>
      <c r="O5" s="176"/>
      <c r="P5" s="289" t="s">
        <v>23</v>
      </c>
      <c r="Q5" s="290"/>
      <c r="R5" s="290"/>
      <c r="S5" s="290"/>
      <c r="T5" s="291"/>
      <c r="U5" s="46"/>
      <c r="V5" s="206"/>
      <c r="W5" s="200" t="s">
        <v>77</v>
      </c>
      <c r="X5" s="50"/>
      <c r="AA5" s="75" t="s">
        <v>76</v>
      </c>
      <c r="AB5" s="191" t="str">
        <f>G56</f>
        <v/>
      </c>
      <c r="AC5" s="203"/>
      <c r="AD5" s="75" t="s">
        <v>75</v>
      </c>
      <c r="AE5" s="208" t="str">
        <f>plrat</f>
        <v/>
      </c>
      <c r="AF5" s="50"/>
      <c r="AG5" s="75" t="s">
        <v>74</v>
      </c>
      <c r="AH5" s="208" t="str">
        <f>nlrat</f>
        <v/>
      </c>
    </row>
    <row r="6" spans="1:36" ht="15" customHeight="1">
      <c r="A6" s="244"/>
      <c r="B6" s="15"/>
      <c r="C6" s="230"/>
      <c r="D6" s="230"/>
      <c r="E6" s="52"/>
      <c r="H6" s="44" t="s">
        <v>8</v>
      </c>
      <c r="I6" s="47"/>
      <c r="J6" s="47"/>
      <c r="L6" s="143"/>
      <c r="M6" s="143"/>
      <c r="N6" s="145"/>
      <c r="O6" s="177"/>
      <c r="P6" s="247" t="s">
        <v>65</v>
      </c>
      <c r="Q6" s="248"/>
      <c r="R6" s="248"/>
      <c r="S6" s="248"/>
      <c r="T6" s="249"/>
      <c r="U6" s="46"/>
      <c r="V6" s="206"/>
      <c r="AA6" s="75"/>
      <c r="AB6" s="193"/>
      <c r="AD6" s="196"/>
      <c r="AE6" s="190"/>
      <c r="AF6" s="197"/>
      <c r="AG6" s="196"/>
      <c r="AH6" s="190"/>
      <c r="AI6" s="51"/>
    </row>
    <row r="7" spans="1:36" ht="15" customHeight="1">
      <c r="A7" s="244"/>
      <c r="B7" s="15"/>
      <c r="C7" s="230"/>
      <c r="D7" s="230"/>
      <c r="E7" s="52"/>
      <c r="F7" s="52"/>
      <c r="L7" s="143"/>
      <c r="M7" s="143"/>
      <c r="N7" s="145"/>
      <c r="O7" s="177"/>
      <c r="P7" s="250"/>
      <c r="Q7" s="248"/>
      <c r="R7" s="248"/>
      <c r="S7" s="248"/>
      <c r="T7" s="249"/>
      <c r="U7" s="46"/>
      <c r="V7" s="47"/>
      <c r="W7" s="198" t="s">
        <v>81</v>
      </c>
      <c r="X7" s="50"/>
      <c r="AA7" s="75" t="s">
        <v>76</v>
      </c>
      <c r="AB7" s="183"/>
      <c r="AC7" s="203"/>
      <c r="AD7" s="75" t="s">
        <v>75</v>
      </c>
      <c r="AE7" s="184"/>
      <c r="AF7" s="50"/>
      <c r="AG7" s="75" t="s">
        <v>74</v>
      </c>
      <c r="AH7" s="184"/>
      <c r="AJ7" s="50"/>
    </row>
    <row r="8" spans="1:36" ht="15" customHeight="1">
      <c r="A8" s="244"/>
      <c r="B8" s="15"/>
      <c r="C8" s="15"/>
      <c r="D8" s="15"/>
      <c r="E8" s="52"/>
      <c r="F8" s="52"/>
      <c r="H8" s="44" t="s">
        <v>9</v>
      </c>
      <c r="L8" s="147"/>
      <c r="M8" s="143"/>
      <c r="N8" s="145"/>
      <c r="O8" s="177"/>
      <c r="P8" s="251" t="s">
        <v>66</v>
      </c>
      <c r="Q8" s="252"/>
      <c r="R8" s="252"/>
      <c r="S8" s="252"/>
      <c r="T8" s="253"/>
      <c r="U8" s="46"/>
      <c r="X8" s="189"/>
      <c r="Y8" s="189"/>
      <c r="Z8" s="189"/>
      <c r="AB8" s="50"/>
      <c r="AC8" s="203"/>
      <c r="AD8" s="186"/>
      <c r="AE8" s="190"/>
      <c r="AF8" s="185"/>
      <c r="AG8" s="186"/>
      <c r="AH8" s="190"/>
    </row>
    <row r="9" spans="1:36" ht="15" customHeight="1">
      <c r="A9" s="244"/>
      <c r="B9" s="17"/>
      <c r="C9" s="15"/>
      <c r="D9" s="15"/>
      <c r="E9" s="52"/>
      <c r="F9" s="52"/>
      <c r="L9" s="143"/>
      <c r="M9" s="143"/>
      <c r="N9" s="145"/>
      <c r="O9" s="177"/>
      <c r="P9" s="292" t="s">
        <v>60</v>
      </c>
      <c r="Q9" s="293"/>
      <c r="R9" s="293"/>
      <c r="S9" s="293"/>
      <c r="T9" s="294"/>
      <c r="U9" s="53"/>
      <c r="V9" s="154"/>
      <c r="W9" s="200" t="s">
        <v>82</v>
      </c>
      <c r="X9" s="185"/>
      <c r="Z9" s="92"/>
      <c r="AA9" s="75" t="s">
        <v>83</v>
      </c>
      <c r="AB9" s="191" t="str">
        <f>IF(ISNUMBER(AD12),AD12/(1+AD12),"")</f>
        <v/>
      </c>
      <c r="AE9" s="203"/>
      <c r="AG9" s="186" t="s">
        <v>84</v>
      </c>
      <c r="AH9" s="192" t="str">
        <f>IF(ISNUMBER(AG12),AG12/(1+AG12),"")</f>
        <v/>
      </c>
    </row>
    <row r="10" spans="1:36" ht="12.75" customHeight="1">
      <c r="A10" s="244"/>
      <c r="B10" s="15"/>
      <c r="C10" s="15"/>
      <c r="D10" s="15"/>
      <c r="E10" s="52"/>
      <c r="F10" s="52"/>
      <c r="H10" s="231" t="s">
        <v>10</v>
      </c>
      <c r="I10" s="231"/>
      <c r="J10" s="202"/>
      <c r="L10" s="143"/>
      <c r="M10" s="143"/>
      <c r="N10" s="145"/>
      <c r="O10" s="177"/>
      <c r="P10" s="292"/>
      <c r="Q10" s="293"/>
      <c r="R10" s="293"/>
      <c r="S10" s="293"/>
      <c r="T10" s="294"/>
      <c r="U10" s="53"/>
      <c r="V10" s="151"/>
      <c r="W10" s="200"/>
      <c r="X10" s="185"/>
      <c r="Z10" s="92"/>
      <c r="AA10" s="75"/>
      <c r="AB10" s="193"/>
      <c r="AC10" s="92"/>
      <c r="AD10" s="92"/>
      <c r="AE10" s="203"/>
      <c r="AF10" s="92"/>
      <c r="AG10" s="186"/>
      <c r="AH10" s="201"/>
    </row>
    <row r="11" spans="1:36" ht="14.25" customHeight="1">
      <c r="A11" s="244"/>
      <c r="B11" s="17"/>
      <c r="C11" s="15"/>
      <c r="D11" s="15"/>
      <c r="E11" s="54"/>
      <c r="F11" s="54"/>
      <c r="H11" s="231" t="s">
        <v>22</v>
      </c>
      <c r="I11" s="231"/>
      <c r="J11" s="202"/>
      <c r="K11" s="181" t="s">
        <v>67</v>
      </c>
      <c r="L11" s="143"/>
      <c r="M11" s="143"/>
      <c r="N11" s="145"/>
      <c r="O11" s="177"/>
      <c r="P11" s="292"/>
      <c r="Q11" s="293"/>
      <c r="R11" s="293"/>
      <c r="S11" s="293"/>
      <c r="T11" s="294"/>
      <c r="U11" s="53"/>
      <c r="V11" s="151"/>
      <c r="W11" s="209"/>
      <c r="X11" s="210"/>
      <c r="Y11" s="211"/>
      <c r="Z11" s="211"/>
      <c r="AA11" s="212"/>
      <c r="AB11" s="213"/>
      <c r="AC11" s="214"/>
      <c r="AD11" s="215"/>
      <c r="AE11" s="216"/>
      <c r="AF11" s="210"/>
      <c r="AG11" s="215"/>
      <c r="AH11" s="213"/>
    </row>
    <row r="12" spans="1:36" ht="12.75" customHeight="1">
      <c r="A12" s="244"/>
      <c r="B12" s="17"/>
      <c r="C12" s="17"/>
      <c r="D12" s="17"/>
      <c r="E12" s="55"/>
      <c r="F12" s="55"/>
      <c r="H12" s="240"/>
      <c r="I12" s="240"/>
      <c r="K12" s="259"/>
      <c r="L12" s="260"/>
      <c r="M12" s="260"/>
      <c r="N12" s="260"/>
      <c r="O12" s="177"/>
      <c r="P12" s="295" t="s">
        <v>61</v>
      </c>
      <c r="Q12" s="296"/>
      <c r="R12" s="296"/>
      <c r="S12" s="296"/>
      <c r="T12" s="297"/>
      <c r="U12" s="53"/>
      <c r="V12" s="151"/>
      <c r="W12" s="217"/>
      <c r="X12" s="217"/>
      <c r="Y12" s="217"/>
      <c r="Z12" s="217"/>
      <c r="AA12" s="217"/>
      <c r="AB12" s="217"/>
      <c r="AC12" s="217"/>
      <c r="AD12" s="217" t="e">
        <f>IF(ISNUMBER(AB7),AB7,AB5)/(1-IF(ISNUMBER(AB7),AB7,AB5))*IF(ISNUMBER(AE7),AE7,AE5)</f>
        <v>#VALUE!</v>
      </c>
      <c r="AE12" s="217"/>
      <c r="AF12" s="217"/>
      <c r="AG12" s="217" t="e">
        <f>IF(ISNUMBER(AB7),AB7,AB5)/(1-IF(ISNUMBER(AB7),AB7,AB5))*IF(ISNUMBER(AH7),AH7,AH5)</f>
        <v>#VALUE!</v>
      </c>
      <c r="AH12" s="216"/>
    </row>
    <row r="13" spans="1:36" ht="12.75" customHeight="1">
      <c r="A13" s="244"/>
      <c r="B13" s="17"/>
      <c r="C13" s="17"/>
      <c r="D13" s="17"/>
      <c r="L13" s="147"/>
      <c r="M13" s="143"/>
      <c r="N13" s="145"/>
      <c r="O13" s="177"/>
      <c r="P13" s="295"/>
      <c r="Q13" s="296"/>
      <c r="R13" s="296"/>
      <c r="S13" s="296"/>
      <c r="T13" s="297"/>
      <c r="U13" s="53"/>
      <c r="V13" s="152"/>
      <c r="W13" s="218">
        <v>1</v>
      </c>
      <c r="X13" s="218">
        <v>99</v>
      </c>
      <c r="Y13" s="218">
        <f>-LOG((X13/100)/(1-X13/100))</f>
        <v>-1.9956351945975495</v>
      </c>
      <c r="Z13" s="218">
        <v>2</v>
      </c>
      <c r="AA13" s="218">
        <v>1E-3</v>
      </c>
      <c r="AB13" s="218">
        <f>0.5+LOG(AA13)/2</f>
        <v>-1</v>
      </c>
      <c r="AC13" s="218">
        <v>3</v>
      </c>
      <c r="AD13" s="218">
        <v>0.1</v>
      </c>
      <c r="AE13" s="218">
        <f>LOG((AD13/100)/(1-AD13/100))+1</f>
        <v>-1.9995654882259823</v>
      </c>
      <c r="AF13" s="218">
        <v>1</v>
      </c>
      <c r="AG13" s="218"/>
      <c r="AH13" s="218" t="e">
        <f>-LOG(IF(ISNUMBER(AB7),AB7,AB5)/(1-IF(ISNUMBER(AB7),AB7,AB5)))</f>
        <v>#VALUE!</v>
      </c>
    </row>
    <row r="14" spans="1:36" ht="12.75" customHeight="1">
      <c r="A14" s="244"/>
      <c r="B14" s="18"/>
      <c r="L14" s="143"/>
      <c r="M14" s="143"/>
      <c r="N14" s="145"/>
      <c r="O14" s="177"/>
      <c r="P14" s="295"/>
      <c r="Q14" s="296"/>
      <c r="R14" s="296"/>
      <c r="S14" s="296"/>
      <c r="T14" s="297"/>
      <c r="U14" s="53"/>
      <c r="V14" s="152"/>
      <c r="W14" s="218">
        <v>1</v>
      </c>
      <c r="X14" s="218">
        <v>95</v>
      </c>
      <c r="Y14" s="218">
        <f t="shared" ref="Y14:Y29" si="0">-LOG((X14/100)/(1-X14/100))</f>
        <v>-1.2787536009528286</v>
      </c>
      <c r="Z14" s="218">
        <v>2</v>
      </c>
      <c r="AA14" s="218">
        <v>2E-3</v>
      </c>
      <c r="AB14" s="218">
        <f t="shared" ref="AB14:AB31" si="1">0.5+LOG(AA14)/2</f>
        <v>-0.84948500216800937</v>
      </c>
      <c r="AC14" s="218">
        <v>3</v>
      </c>
      <c r="AD14" s="218">
        <v>0.2</v>
      </c>
      <c r="AE14" s="218">
        <f t="shared" ref="AE14:AE29" si="2">LOG((AD14/100)/(1-AD14/100))+1</f>
        <v>-1.6981005456233897</v>
      </c>
      <c r="AF14" s="218">
        <v>2</v>
      </c>
      <c r="AG14" s="218"/>
      <c r="AH14" s="218" t="e">
        <f>0.5+LOG(IF(ISNUMBER(AE7),AE7,AE5))/2</f>
        <v>#VALUE!</v>
      </c>
    </row>
    <row r="15" spans="1:36" ht="12.75" customHeight="1">
      <c r="A15" s="244"/>
      <c r="B15" s="56"/>
      <c r="L15" s="143"/>
      <c r="M15" s="143"/>
      <c r="N15" s="145"/>
      <c r="O15" s="177"/>
      <c r="P15" s="295"/>
      <c r="Q15" s="296"/>
      <c r="R15" s="296"/>
      <c r="S15" s="296"/>
      <c r="T15" s="297"/>
      <c r="U15" s="53"/>
      <c r="V15" s="152"/>
      <c r="W15" s="218">
        <v>1</v>
      </c>
      <c r="X15" s="218">
        <v>90</v>
      </c>
      <c r="Y15" s="218">
        <f t="shared" si="0"/>
        <v>-0.95424250943932498</v>
      </c>
      <c r="Z15" s="218">
        <v>2</v>
      </c>
      <c r="AA15" s="218">
        <v>5.0000000000000001E-3</v>
      </c>
      <c r="AB15" s="218">
        <f t="shared" si="1"/>
        <v>-0.65051499783199063</v>
      </c>
      <c r="AC15" s="218">
        <v>3</v>
      </c>
      <c r="AD15" s="218">
        <v>0.5</v>
      </c>
      <c r="AE15" s="218">
        <f t="shared" si="2"/>
        <v>-1.2988530764097068</v>
      </c>
      <c r="AF15" s="218">
        <v>3</v>
      </c>
      <c r="AG15" s="218"/>
      <c r="AH15" s="218" t="e">
        <f>LOG(AD12)+1</f>
        <v>#VALUE!</v>
      </c>
    </row>
    <row r="16" spans="1:36" ht="12.75" customHeight="1">
      <c r="A16" s="244"/>
      <c r="B16" s="56"/>
      <c r="C16" s="56"/>
      <c r="D16" s="57"/>
      <c r="L16" s="143"/>
      <c r="M16" s="143"/>
      <c r="N16" s="145"/>
      <c r="O16" s="177"/>
      <c r="P16" s="295"/>
      <c r="Q16" s="296"/>
      <c r="R16" s="296"/>
      <c r="S16" s="296"/>
      <c r="T16" s="297"/>
      <c r="U16" s="53"/>
      <c r="V16" s="152"/>
      <c r="W16" s="218">
        <v>1</v>
      </c>
      <c r="X16" s="218">
        <v>80</v>
      </c>
      <c r="Y16" s="218">
        <f t="shared" si="0"/>
        <v>-0.60205999132796251</v>
      </c>
      <c r="Z16" s="218">
        <v>2</v>
      </c>
      <c r="AA16" s="218">
        <v>0.01</v>
      </c>
      <c r="AB16" s="218">
        <f t="shared" si="1"/>
        <v>-0.5</v>
      </c>
      <c r="AC16" s="218">
        <v>3</v>
      </c>
      <c r="AD16" s="218">
        <v>1</v>
      </c>
      <c r="AE16" s="218">
        <f t="shared" si="2"/>
        <v>-0.9956351945975499</v>
      </c>
      <c r="AF16" s="218">
        <v>1</v>
      </c>
      <c r="AG16" s="218"/>
      <c r="AH16" s="218" t="e">
        <f>-LOG(IF(ISNUMBER(AB7),AB7,AB5)/(1-IF(ISNUMBER(AB7),AB7,AB5)))</f>
        <v>#VALUE!</v>
      </c>
    </row>
    <row r="17" spans="1:34" ht="12.75" customHeight="1">
      <c r="A17" s="245"/>
      <c r="B17" s="58"/>
      <c r="C17" s="46"/>
      <c r="H17" s="59"/>
      <c r="I17" s="59"/>
      <c r="L17" s="148"/>
      <c r="M17" s="148"/>
      <c r="N17" s="149"/>
      <c r="O17" s="178"/>
      <c r="P17" s="298" t="s">
        <v>70</v>
      </c>
      <c r="Q17" s="299"/>
      <c r="R17" s="299"/>
      <c r="S17" s="299"/>
      <c r="T17" s="300"/>
      <c r="U17" s="53"/>
      <c r="V17" s="152"/>
      <c r="W17" s="218">
        <v>1</v>
      </c>
      <c r="X17" s="218">
        <v>70</v>
      </c>
      <c r="Y17" s="218">
        <f t="shared" si="0"/>
        <v>-0.36797678529459432</v>
      </c>
      <c r="Z17" s="218">
        <v>2</v>
      </c>
      <c r="AA17" s="218">
        <v>0.02</v>
      </c>
      <c r="AB17" s="218">
        <f t="shared" si="1"/>
        <v>-0.34948500216800937</v>
      </c>
      <c r="AC17" s="218">
        <v>3</v>
      </c>
      <c r="AD17" s="218">
        <v>2</v>
      </c>
      <c r="AE17" s="218">
        <f t="shared" si="2"/>
        <v>-0.69019608002851363</v>
      </c>
      <c r="AF17" s="218">
        <v>2</v>
      </c>
      <c r="AG17" s="218"/>
      <c r="AH17" s="218" t="e">
        <f>0.5+LOG(IF(ISNUMBER(AH7),AH7,AH5))/2</f>
        <v>#VALUE!</v>
      </c>
    </row>
    <row r="18" spans="1:34" ht="12.75" customHeight="1">
      <c r="A18" s="232" t="s">
        <v>20</v>
      </c>
      <c r="B18" s="60"/>
      <c r="C18" s="61"/>
      <c r="D18" s="61"/>
      <c r="E18" s="62"/>
      <c r="F18" s="62"/>
      <c r="G18" s="62"/>
      <c r="H18" s="20" t="s">
        <v>24</v>
      </c>
      <c r="I18" s="21" t="s">
        <v>4</v>
      </c>
      <c r="J18" s="62"/>
      <c r="K18" s="62"/>
      <c r="L18" s="144"/>
      <c r="M18" s="143"/>
      <c r="N18" s="145"/>
      <c r="O18" s="177"/>
      <c r="P18" s="298"/>
      <c r="Q18" s="299"/>
      <c r="R18" s="299"/>
      <c r="S18" s="299"/>
      <c r="T18" s="300"/>
      <c r="U18" s="53"/>
      <c r="V18" s="152"/>
      <c r="W18" s="218">
        <v>1</v>
      </c>
      <c r="X18" s="218">
        <v>60</v>
      </c>
      <c r="Y18" s="218">
        <f t="shared" si="0"/>
        <v>-0.17609125905568118</v>
      </c>
      <c r="Z18" s="218">
        <v>2</v>
      </c>
      <c r="AA18" s="218">
        <v>0.05</v>
      </c>
      <c r="AB18" s="218">
        <f t="shared" si="1"/>
        <v>-0.15051499783199063</v>
      </c>
      <c r="AC18" s="218">
        <v>3</v>
      </c>
      <c r="AD18" s="218">
        <v>5</v>
      </c>
      <c r="AE18" s="218">
        <f t="shared" si="2"/>
        <v>-0.27875360095282886</v>
      </c>
      <c r="AF18" s="218">
        <v>3</v>
      </c>
      <c r="AG18" s="218"/>
      <c r="AH18" s="218" t="e">
        <f>LOG(AG12)+1</f>
        <v>#VALUE!</v>
      </c>
    </row>
    <row r="19" spans="1:34" ht="12.75" customHeight="1">
      <c r="A19" s="233"/>
      <c r="B19" s="63"/>
      <c r="G19" s="19"/>
      <c r="H19" s="20" t="s">
        <v>5</v>
      </c>
      <c r="I19" s="21" t="s">
        <v>6</v>
      </c>
      <c r="J19" s="46"/>
      <c r="K19" s="46"/>
      <c r="L19" s="143"/>
      <c r="M19" s="143"/>
      <c r="N19" s="145"/>
      <c r="O19" s="177"/>
      <c r="P19" s="145"/>
      <c r="Q19" s="145"/>
      <c r="R19" s="145"/>
      <c r="S19" s="145"/>
      <c r="T19" s="179"/>
      <c r="U19" s="53"/>
      <c r="V19" s="152"/>
      <c r="W19" s="218">
        <v>1</v>
      </c>
      <c r="X19" s="218">
        <v>50</v>
      </c>
      <c r="Y19" s="218">
        <f t="shared" si="0"/>
        <v>0</v>
      </c>
      <c r="Z19" s="218">
        <v>2</v>
      </c>
      <c r="AA19" s="218">
        <v>0.1</v>
      </c>
      <c r="AB19" s="218">
        <f t="shared" si="1"/>
        <v>0</v>
      </c>
      <c r="AC19" s="218">
        <v>3</v>
      </c>
      <c r="AD19" s="218">
        <v>10</v>
      </c>
      <c r="AE19" s="218">
        <f t="shared" si="2"/>
        <v>4.5757490560675129E-2</v>
      </c>
      <c r="AF19" s="218"/>
      <c r="AG19" s="218"/>
      <c r="AH19" s="218"/>
    </row>
    <row r="20" spans="1:34" ht="12.75" customHeight="1">
      <c r="A20" s="233"/>
      <c r="C20" s="235" t="s">
        <v>68</v>
      </c>
      <c r="D20" s="236"/>
      <c r="E20" s="236"/>
      <c r="F20" s="236"/>
      <c r="G20" s="46"/>
      <c r="H20" s="20"/>
      <c r="I20" s="21"/>
      <c r="J20" s="46"/>
      <c r="K20" s="46"/>
      <c r="L20" s="143"/>
      <c r="M20" s="143"/>
      <c r="N20" s="145"/>
      <c r="O20" s="177"/>
      <c r="P20" s="145"/>
      <c r="Q20" s="145"/>
      <c r="R20" s="145"/>
      <c r="S20" s="145"/>
      <c r="T20" s="179"/>
      <c r="U20" s="53"/>
      <c r="V20" s="152"/>
      <c r="W20" s="218">
        <v>1</v>
      </c>
      <c r="X20" s="218">
        <v>40</v>
      </c>
      <c r="Y20" s="218">
        <f t="shared" si="0"/>
        <v>0.17609125905568118</v>
      </c>
      <c r="Z20" s="218">
        <v>2</v>
      </c>
      <c r="AA20" s="218">
        <v>0.2</v>
      </c>
      <c r="AB20" s="218">
        <f t="shared" si="1"/>
        <v>0.15051499783199063</v>
      </c>
      <c r="AC20" s="218">
        <v>3</v>
      </c>
      <c r="AD20" s="218">
        <v>20</v>
      </c>
      <c r="AE20" s="218">
        <f t="shared" si="2"/>
        <v>0.3979400086720376</v>
      </c>
      <c r="AF20" s="218"/>
      <c r="AG20" s="218"/>
      <c r="AH20" s="218"/>
    </row>
    <row r="21" spans="1:34" ht="12.75" customHeight="1">
      <c r="A21" s="233"/>
      <c r="B21" s="24"/>
      <c r="C21" s="235"/>
      <c r="D21" s="237"/>
      <c r="E21" s="237"/>
      <c r="F21" s="237"/>
      <c r="G21" s="24"/>
      <c r="H21" s="202"/>
      <c r="I21" s="23"/>
      <c r="J21" s="24"/>
      <c r="L21" s="143"/>
      <c r="M21" s="143"/>
      <c r="N21" s="145"/>
      <c r="O21" s="177"/>
      <c r="P21" s="145"/>
      <c r="Q21" s="145"/>
      <c r="R21" s="145"/>
      <c r="S21" s="145"/>
      <c r="T21" s="179"/>
      <c r="U21" s="53"/>
      <c r="V21" s="152"/>
      <c r="W21" s="218">
        <v>1</v>
      </c>
      <c r="X21" s="218">
        <v>30</v>
      </c>
      <c r="Y21" s="218">
        <f t="shared" si="0"/>
        <v>0.36797678529459438</v>
      </c>
      <c r="Z21" s="218">
        <v>2</v>
      </c>
      <c r="AA21" s="218">
        <v>0.5</v>
      </c>
      <c r="AB21" s="218">
        <f t="shared" si="1"/>
        <v>0.34948500216800937</v>
      </c>
      <c r="AC21" s="218">
        <v>3</v>
      </c>
      <c r="AD21" s="218">
        <v>30</v>
      </c>
      <c r="AE21" s="218">
        <f t="shared" si="2"/>
        <v>0.63202321470540568</v>
      </c>
      <c r="AF21" s="218"/>
      <c r="AG21" s="218"/>
      <c r="AH21" s="218"/>
    </row>
    <row r="22" spans="1:34" ht="12.75" customHeight="1">
      <c r="A22" s="233"/>
      <c r="C22" s="64"/>
      <c r="D22" s="65"/>
      <c r="E22" s="65"/>
      <c r="F22" s="65"/>
      <c r="G22" s="64"/>
      <c r="H22" s="66"/>
      <c r="I22" s="23"/>
      <c r="J22" s="24"/>
      <c r="L22" s="143"/>
      <c r="M22" s="143"/>
      <c r="N22" s="145"/>
      <c r="O22" s="177"/>
      <c r="P22" s="145"/>
      <c r="Q22" s="145"/>
      <c r="R22" s="145"/>
      <c r="S22" s="145"/>
      <c r="T22" s="179"/>
      <c r="U22" s="53"/>
      <c r="V22" s="152"/>
      <c r="W22" s="218">
        <v>1</v>
      </c>
      <c r="X22" s="218">
        <v>20</v>
      </c>
      <c r="Y22" s="218">
        <f t="shared" si="0"/>
        <v>0.6020599913279624</v>
      </c>
      <c r="Z22" s="218">
        <v>2</v>
      </c>
      <c r="AA22" s="218">
        <v>1</v>
      </c>
      <c r="AB22" s="218">
        <f t="shared" si="1"/>
        <v>0.5</v>
      </c>
      <c r="AC22" s="218">
        <v>3</v>
      </c>
      <c r="AD22" s="218">
        <v>40</v>
      </c>
      <c r="AE22" s="218">
        <f t="shared" si="2"/>
        <v>0.82390874094431887</v>
      </c>
      <c r="AF22" s="218"/>
      <c r="AG22" s="218"/>
      <c r="AH22" s="218"/>
    </row>
    <row r="23" spans="1:34" ht="12.75" customHeight="1">
      <c r="A23" s="233"/>
      <c r="B23" s="24" t="s">
        <v>69</v>
      </c>
      <c r="C23" s="24"/>
      <c r="E23" s="24"/>
      <c r="F23" s="24"/>
      <c r="G23" s="24"/>
      <c r="H23" s="20"/>
      <c r="I23" s="21"/>
      <c r="J23" s="25"/>
      <c r="L23" s="143"/>
      <c r="M23" s="143"/>
      <c r="N23" s="145"/>
      <c r="O23" s="177"/>
      <c r="P23" s="145"/>
      <c r="Q23" s="145"/>
      <c r="R23" s="145"/>
      <c r="S23" s="145"/>
      <c r="T23" s="179"/>
      <c r="U23" s="53"/>
      <c r="V23" s="152"/>
      <c r="W23" s="218">
        <v>1</v>
      </c>
      <c r="X23" s="218">
        <v>10</v>
      </c>
      <c r="Y23" s="218">
        <f t="shared" si="0"/>
        <v>0.95424250943932487</v>
      </c>
      <c r="Z23" s="218">
        <v>2</v>
      </c>
      <c r="AA23" s="218">
        <v>2</v>
      </c>
      <c r="AB23" s="218">
        <f t="shared" si="1"/>
        <v>0.65051499783199063</v>
      </c>
      <c r="AC23" s="218">
        <v>3</v>
      </c>
      <c r="AD23" s="218">
        <v>50</v>
      </c>
      <c r="AE23" s="218">
        <f t="shared" si="2"/>
        <v>1</v>
      </c>
      <c r="AF23" s="218"/>
      <c r="AG23" s="218"/>
      <c r="AH23" s="218"/>
    </row>
    <row r="24" spans="1:34" ht="12.75" customHeight="1">
      <c r="A24" s="233"/>
      <c r="B24" s="24" t="s">
        <v>25</v>
      </c>
      <c r="C24" s="46"/>
      <c r="D24" s="67"/>
      <c r="E24" s="46"/>
      <c r="H24" s="68"/>
      <c r="I24" s="69"/>
      <c r="L24" s="143"/>
      <c r="M24" s="143"/>
      <c r="N24" s="145"/>
      <c r="O24" s="177"/>
      <c r="P24" s="145"/>
      <c r="Q24" s="145"/>
      <c r="R24" s="145"/>
      <c r="S24" s="145"/>
      <c r="T24" s="179"/>
      <c r="U24" s="53"/>
      <c r="V24" s="153"/>
      <c r="W24" s="218">
        <v>1</v>
      </c>
      <c r="X24" s="218">
        <v>5</v>
      </c>
      <c r="Y24" s="218">
        <f t="shared" si="0"/>
        <v>1.2787536009528289</v>
      </c>
      <c r="Z24" s="218">
        <v>2</v>
      </c>
      <c r="AA24" s="218">
        <v>5</v>
      </c>
      <c r="AB24" s="218">
        <f t="shared" si="1"/>
        <v>0.84948500216800937</v>
      </c>
      <c r="AC24" s="218">
        <v>3</v>
      </c>
      <c r="AD24" s="218">
        <v>60</v>
      </c>
      <c r="AE24" s="218">
        <f t="shared" si="2"/>
        <v>1.1760912590556811</v>
      </c>
      <c r="AF24" s="218"/>
      <c r="AG24" s="218"/>
      <c r="AH24" s="218"/>
    </row>
    <row r="25" spans="1:34" ht="12.75" customHeight="1">
      <c r="A25" s="233"/>
      <c r="B25" s="26"/>
      <c r="C25" s="26"/>
      <c r="D25" s="46"/>
      <c r="E25" s="46"/>
      <c r="I25" s="70"/>
      <c r="L25" s="143"/>
      <c r="M25" s="143"/>
      <c r="N25" s="145"/>
      <c r="O25" s="177"/>
      <c r="P25" s="145"/>
      <c r="Q25" s="145"/>
      <c r="R25" s="145"/>
      <c r="S25" s="145"/>
      <c r="T25" s="179"/>
      <c r="U25" s="53"/>
      <c r="V25" s="153"/>
      <c r="W25" s="218">
        <v>1</v>
      </c>
      <c r="X25" s="218">
        <v>2</v>
      </c>
      <c r="Y25" s="218">
        <f t="shared" si="0"/>
        <v>1.6901960800285136</v>
      </c>
      <c r="Z25" s="218">
        <v>2</v>
      </c>
      <c r="AA25" s="218">
        <v>10</v>
      </c>
      <c r="AB25" s="218">
        <f t="shared" si="1"/>
        <v>1</v>
      </c>
      <c r="AC25" s="218">
        <v>3</v>
      </c>
      <c r="AD25" s="218">
        <v>70</v>
      </c>
      <c r="AE25" s="218">
        <f t="shared" si="2"/>
        <v>1.3679767852945943</v>
      </c>
      <c r="AF25" s="218"/>
      <c r="AG25" s="218"/>
      <c r="AH25" s="218"/>
    </row>
    <row r="26" spans="1:34" ht="12.75" customHeight="1">
      <c r="A26" s="233"/>
      <c r="B26" s="46"/>
      <c r="C26" s="46"/>
      <c r="D26" s="64"/>
      <c r="E26" s="71"/>
      <c r="F26" s="72"/>
      <c r="H26" s="68"/>
      <c r="I26" s="69"/>
      <c r="L26" s="144"/>
      <c r="M26" s="144"/>
      <c r="N26" s="145"/>
      <c r="O26" s="177"/>
      <c r="P26" s="145"/>
      <c r="Q26" s="145"/>
      <c r="R26" s="145"/>
      <c r="S26" s="145"/>
      <c r="T26" s="179"/>
      <c r="U26" s="53"/>
      <c r="V26" s="153"/>
      <c r="W26" s="218">
        <v>1</v>
      </c>
      <c r="X26" s="218">
        <v>1</v>
      </c>
      <c r="Y26" s="218">
        <f t="shared" si="0"/>
        <v>1.9956351945975499</v>
      </c>
      <c r="Z26" s="218">
        <v>2</v>
      </c>
      <c r="AA26" s="218">
        <v>20</v>
      </c>
      <c r="AB26" s="218">
        <f t="shared" si="1"/>
        <v>1.1505149978319906</v>
      </c>
      <c r="AC26" s="218">
        <v>3</v>
      </c>
      <c r="AD26" s="218">
        <v>80</v>
      </c>
      <c r="AE26" s="218">
        <f t="shared" si="2"/>
        <v>1.6020599913279625</v>
      </c>
      <c r="AF26" s="218"/>
      <c r="AG26" s="218"/>
      <c r="AH26" s="218"/>
    </row>
    <row r="27" spans="1:34" ht="12.75" customHeight="1">
      <c r="A27" s="233"/>
      <c r="B27" s="46"/>
      <c r="C27" s="46"/>
      <c r="D27" s="46"/>
      <c r="E27" s="46"/>
      <c r="H27" s="20" t="s">
        <v>26</v>
      </c>
      <c r="I27" s="21" t="s">
        <v>27</v>
      </c>
      <c r="L27" s="144"/>
      <c r="M27" s="144"/>
      <c r="N27" s="145"/>
      <c r="O27" s="177"/>
      <c r="P27" s="145"/>
      <c r="Q27" s="145"/>
      <c r="R27" s="145"/>
      <c r="S27" s="145"/>
      <c r="T27" s="179"/>
      <c r="U27" s="53"/>
      <c r="V27" s="153"/>
      <c r="W27" s="218">
        <v>1</v>
      </c>
      <c r="X27" s="218">
        <v>0.5</v>
      </c>
      <c r="Y27" s="218">
        <f t="shared" si="0"/>
        <v>2.2988530764097068</v>
      </c>
      <c r="Z27" s="218">
        <v>2</v>
      </c>
      <c r="AA27" s="218">
        <v>50</v>
      </c>
      <c r="AB27" s="218">
        <f t="shared" si="1"/>
        <v>1.3494850021680094</v>
      </c>
      <c r="AC27" s="218">
        <v>3</v>
      </c>
      <c r="AD27" s="218">
        <v>90</v>
      </c>
      <c r="AE27" s="218">
        <f t="shared" si="2"/>
        <v>1.954242509439325</v>
      </c>
      <c r="AF27" s="218"/>
      <c r="AG27" s="218"/>
      <c r="AH27" s="218"/>
    </row>
    <row r="28" spans="1:34" ht="12.75" customHeight="1">
      <c r="A28" s="233"/>
      <c r="B28" s="46"/>
      <c r="C28" s="46"/>
      <c r="D28" s="46" t="s">
        <v>28</v>
      </c>
      <c r="E28" s="46"/>
      <c r="H28" s="73"/>
      <c r="I28" s="74"/>
      <c r="L28" s="144"/>
      <c r="M28" s="144"/>
      <c r="N28" s="145"/>
      <c r="O28" s="177"/>
      <c r="P28" s="145"/>
      <c r="Q28" s="145"/>
      <c r="R28" s="145"/>
      <c r="S28" s="145"/>
      <c r="T28" s="179"/>
      <c r="U28" s="53"/>
      <c r="W28" s="218">
        <v>1</v>
      </c>
      <c r="X28" s="218">
        <v>0.2</v>
      </c>
      <c r="Y28" s="218">
        <f t="shared" si="0"/>
        <v>2.6981005456233897</v>
      </c>
      <c r="Z28" s="218">
        <v>2</v>
      </c>
      <c r="AA28" s="218">
        <v>100</v>
      </c>
      <c r="AB28" s="218">
        <f t="shared" si="1"/>
        <v>1.5</v>
      </c>
      <c r="AC28" s="218">
        <v>3</v>
      </c>
      <c r="AD28" s="218">
        <v>95</v>
      </c>
      <c r="AE28" s="218">
        <f t="shared" si="2"/>
        <v>2.2787536009528289</v>
      </c>
      <c r="AF28" s="218"/>
      <c r="AG28" s="218"/>
      <c r="AH28" s="218"/>
    </row>
    <row r="29" spans="1:34" ht="12.75" customHeight="1">
      <c r="A29" s="233"/>
      <c r="B29" s="46"/>
      <c r="C29" s="46"/>
      <c r="E29" s="46"/>
      <c r="F29" s="75"/>
      <c r="H29" s="76"/>
      <c r="J29" s="25"/>
      <c r="L29" s="144"/>
      <c r="M29" s="144"/>
      <c r="N29" s="145"/>
      <c r="O29" s="177"/>
      <c r="P29" s="145"/>
      <c r="Q29" s="145"/>
      <c r="R29" s="145"/>
      <c r="S29" s="145"/>
      <c r="T29" s="179"/>
      <c r="U29" s="53"/>
      <c r="W29" s="218">
        <v>1</v>
      </c>
      <c r="X29" s="218">
        <v>0.1</v>
      </c>
      <c r="Y29" s="218">
        <f t="shared" si="0"/>
        <v>2.9995654882259823</v>
      </c>
      <c r="Z29" s="218">
        <v>2</v>
      </c>
      <c r="AA29" s="218">
        <v>200</v>
      </c>
      <c r="AB29" s="218">
        <f t="shared" si="1"/>
        <v>1.6505149978319906</v>
      </c>
      <c r="AC29" s="218">
        <v>3</v>
      </c>
      <c r="AD29" s="218">
        <v>99</v>
      </c>
      <c r="AE29" s="218">
        <f t="shared" si="2"/>
        <v>2.9956351945975497</v>
      </c>
      <c r="AF29" s="218"/>
      <c r="AG29" s="218"/>
      <c r="AH29" s="218"/>
    </row>
    <row r="30" spans="1:34" ht="12.75" customHeight="1">
      <c r="A30" s="233"/>
      <c r="B30" s="46"/>
      <c r="D30" s="64" t="s">
        <v>29</v>
      </c>
      <c r="E30" s="46"/>
      <c r="F30" s="77"/>
      <c r="H30" s="241"/>
      <c r="I30" s="242"/>
      <c r="L30" s="144"/>
      <c r="M30" s="144"/>
      <c r="N30" s="145"/>
      <c r="O30" s="177"/>
      <c r="P30" s="145"/>
      <c r="Q30" s="145"/>
      <c r="R30" s="145"/>
      <c r="S30" s="145"/>
      <c r="T30" s="179"/>
      <c r="U30" s="53"/>
      <c r="V30" s="138"/>
      <c r="W30" s="219"/>
      <c r="X30" s="219"/>
      <c r="Y30" s="218"/>
      <c r="Z30" s="218">
        <v>2</v>
      </c>
      <c r="AA30" s="218">
        <v>500</v>
      </c>
      <c r="AB30" s="218">
        <f t="shared" si="1"/>
        <v>1.8494850021680094</v>
      </c>
      <c r="AC30" s="218"/>
      <c r="AD30" s="218"/>
      <c r="AE30" s="218"/>
      <c r="AF30" s="218"/>
      <c r="AG30" s="218"/>
      <c r="AH30" s="218"/>
    </row>
    <row r="31" spans="1:34" ht="12.75" customHeight="1">
      <c r="A31" s="233"/>
      <c r="B31" s="46"/>
      <c r="C31" s="46"/>
      <c r="H31" s="76"/>
      <c r="L31" s="145"/>
      <c r="M31" s="145"/>
      <c r="N31" s="145"/>
      <c r="O31" s="177"/>
      <c r="P31" s="145"/>
      <c r="Q31" s="145"/>
      <c r="R31" s="145"/>
      <c r="S31" s="145"/>
      <c r="T31" s="179"/>
      <c r="U31" s="53"/>
      <c r="V31" s="138"/>
      <c r="W31" s="218"/>
      <c r="X31" s="218"/>
      <c r="Y31" s="218"/>
      <c r="Z31" s="218">
        <v>2</v>
      </c>
      <c r="AA31" s="218">
        <v>1000</v>
      </c>
      <c r="AB31" s="218">
        <f t="shared" si="1"/>
        <v>2</v>
      </c>
      <c r="AC31" s="218"/>
      <c r="AD31" s="218"/>
      <c r="AE31" s="218"/>
      <c r="AF31" s="218"/>
      <c r="AG31" s="218"/>
      <c r="AH31" s="218"/>
    </row>
    <row r="32" spans="1:34" ht="12.75" customHeight="1">
      <c r="A32" s="233"/>
      <c r="B32" s="46"/>
      <c r="C32" s="46"/>
      <c r="H32" s="22"/>
      <c r="L32" s="145"/>
      <c r="M32" s="145"/>
      <c r="N32" s="145"/>
      <c r="O32" s="177"/>
      <c r="P32" s="145"/>
      <c r="Q32" s="145"/>
      <c r="R32" s="145"/>
      <c r="S32" s="145"/>
      <c r="T32" s="179"/>
      <c r="U32" s="53"/>
      <c r="V32" s="139"/>
      <c r="W32" s="218"/>
      <c r="X32" s="218"/>
      <c r="Y32" s="218"/>
      <c r="Z32" s="218">
        <v>2</v>
      </c>
      <c r="AA32" s="218" t="s">
        <v>72</v>
      </c>
      <c r="AB32" s="218">
        <v>-2</v>
      </c>
      <c r="AC32" s="218"/>
      <c r="AD32" s="218"/>
      <c r="AE32" s="218"/>
      <c r="AF32" s="218"/>
      <c r="AG32" s="218"/>
      <c r="AH32" s="218"/>
    </row>
    <row r="33" spans="1:36" ht="12.75" customHeight="1">
      <c r="A33" s="233"/>
      <c r="B33" s="46"/>
      <c r="C33" s="46"/>
      <c r="D33" s="238" t="s">
        <v>30</v>
      </c>
      <c r="E33" s="239"/>
      <c r="F33" s="239"/>
      <c r="G33" s="239"/>
      <c r="H33" s="78"/>
      <c r="I33" s="140"/>
      <c r="L33" s="145"/>
      <c r="M33" s="145"/>
      <c r="N33" s="145"/>
      <c r="O33" s="177"/>
      <c r="P33" s="145"/>
      <c r="Q33" s="145"/>
      <c r="R33" s="145"/>
      <c r="S33" s="145"/>
      <c r="T33" s="179"/>
      <c r="U33" s="53"/>
      <c r="V33" s="139"/>
      <c r="W33" s="218"/>
      <c r="X33" s="218"/>
      <c r="Y33" s="218"/>
      <c r="Z33" s="218">
        <v>2</v>
      </c>
      <c r="AA33" s="218" t="s">
        <v>73</v>
      </c>
      <c r="AB33" s="218">
        <v>3</v>
      </c>
      <c r="AC33" s="218"/>
      <c r="AD33" s="218"/>
      <c r="AE33" s="218"/>
      <c r="AF33" s="218"/>
      <c r="AG33" s="218"/>
      <c r="AH33" s="218"/>
    </row>
    <row r="34" spans="1:36" s="46" customFormat="1" ht="12.75" customHeight="1">
      <c r="A34" s="233"/>
      <c r="D34" s="239"/>
      <c r="E34" s="239"/>
      <c r="F34" s="239"/>
      <c r="G34" s="239"/>
      <c r="H34" s="246">
        <f>IF(pop&gt;0,(1-(egf+cgf)/pop),0)</f>
        <v>0</v>
      </c>
      <c r="I34" s="246"/>
      <c r="J34" s="79"/>
      <c r="L34" s="145"/>
      <c r="M34" s="145"/>
      <c r="N34" s="145"/>
      <c r="O34" s="177"/>
      <c r="P34" s="145"/>
      <c r="Q34" s="145"/>
      <c r="R34" s="145"/>
      <c r="S34" s="145"/>
      <c r="T34" s="179"/>
      <c r="U34" s="53"/>
      <c r="V34" s="138"/>
      <c r="W34" s="218"/>
      <c r="X34" s="218"/>
      <c r="Y34" s="218"/>
      <c r="Z34" s="218"/>
      <c r="AA34" s="218"/>
      <c r="AB34" s="218"/>
      <c r="AC34" s="218"/>
      <c r="AD34" s="218"/>
      <c r="AE34" s="218"/>
      <c r="AF34" s="218"/>
      <c r="AG34" s="218"/>
      <c r="AH34" s="218"/>
      <c r="AI34" s="4"/>
    </row>
    <row r="35" spans="1:36" s="46" customFormat="1" ht="12.75" customHeight="1">
      <c r="A35" s="233"/>
      <c r="H35" s="22"/>
      <c r="J35" s="27"/>
      <c r="L35" s="145"/>
      <c r="M35" s="145"/>
      <c r="N35" s="145"/>
      <c r="O35" s="177"/>
      <c r="P35" s="145"/>
      <c r="Q35" s="145"/>
      <c r="R35" s="145"/>
      <c r="S35" s="145"/>
      <c r="T35" s="179"/>
      <c r="U35" s="53"/>
      <c r="V35" s="139"/>
      <c r="W35" s="218"/>
      <c r="X35" s="218"/>
      <c r="Y35" s="218"/>
      <c r="Z35" s="218"/>
      <c r="AA35" s="218"/>
      <c r="AB35" s="218"/>
      <c r="AC35" s="218"/>
      <c r="AD35" s="218"/>
      <c r="AE35" s="218"/>
      <c r="AF35" s="218"/>
      <c r="AG35" s="218"/>
      <c r="AH35" s="218"/>
      <c r="AI35" s="4"/>
    </row>
    <row r="36" spans="1:36" ht="7.5" customHeight="1">
      <c r="A36" s="234"/>
      <c r="B36" s="28"/>
      <c r="C36" s="80"/>
      <c r="D36" s="81"/>
      <c r="E36" s="80"/>
      <c r="F36" s="80"/>
      <c r="G36" s="80"/>
      <c r="H36" s="82"/>
      <c r="I36" s="83"/>
      <c r="J36" s="59"/>
      <c r="K36" s="59"/>
      <c r="L36" s="149"/>
      <c r="M36" s="149"/>
      <c r="N36" s="149"/>
      <c r="O36" s="178"/>
      <c r="P36" s="145"/>
      <c r="Q36" s="145"/>
      <c r="R36" s="145"/>
      <c r="S36" s="145"/>
      <c r="T36" s="179"/>
      <c r="U36" s="53"/>
      <c r="W36" s="218"/>
      <c r="X36" s="218"/>
      <c r="Y36" s="218"/>
      <c r="Z36" s="218"/>
      <c r="AA36" s="218"/>
      <c r="AB36" s="218"/>
      <c r="AC36" s="218"/>
      <c r="AD36" s="218"/>
      <c r="AE36" s="218"/>
      <c r="AF36" s="218"/>
      <c r="AG36" s="218"/>
      <c r="AH36" s="218"/>
    </row>
    <row r="37" spans="1:36" ht="12.75" customHeight="1">
      <c r="A37" s="232" t="s">
        <v>7</v>
      </c>
      <c r="B37" s="26"/>
      <c r="C37" s="261" t="s">
        <v>31</v>
      </c>
      <c r="D37" s="263"/>
      <c r="E37" s="263"/>
      <c r="F37" s="263"/>
      <c r="G37" s="46"/>
      <c r="H37" s="202"/>
      <c r="I37" s="23"/>
      <c r="J37" s="46"/>
      <c r="K37" s="46"/>
      <c r="L37" s="144"/>
      <c r="M37" s="144"/>
      <c r="N37" s="145"/>
      <c r="O37" s="177"/>
      <c r="P37" s="145"/>
      <c r="Q37" s="145"/>
      <c r="R37" s="145"/>
      <c r="S37" s="145"/>
      <c r="T37" s="179"/>
      <c r="U37" s="53"/>
      <c r="V37" s="139"/>
      <c r="W37" s="218"/>
      <c r="X37" s="218"/>
      <c r="Y37" s="218"/>
      <c r="Z37" s="218"/>
      <c r="AA37" s="218"/>
      <c r="AB37" s="218"/>
      <c r="AC37" s="218"/>
      <c r="AD37" s="218"/>
      <c r="AE37" s="218"/>
      <c r="AF37" s="218"/>
      <c r="AG37" s="218"/>
      <c r="AH37" s="218"/>
      <c r="AI37" s="46"/>
    </row>
    <row r="38" spans="1:36" ht="12.75" customHeight="1">
      <c r="A38" s="244"/>
      <c r="C38" s="262"/>
      <c r="D38" s="264"/>
      <c r="E38" s="264"/>
      <c r="F38" s="264"/>
      <c r="G38" s="29" t="s">
        <v>11</v>
      </c>
      <c r="H38" s="84" t="s">
        <v>32</v>
      </c>
      <c r="I38" s="85" t="s">
        <v>33</v>
      </c>
      <c r="J38" s="30" t="s">
        <v>12</v>
      </c>
      <c r="L38" s="144"/>
      <c r="M38" s="144"/>
      <c r="N38" s="145"/>
      <c r="O38" s="177"/>
      <c r="P38" s="145"/>
      <c r="Q38" s="145"/>
      <c r="R38" s="145"/>
      <c r="S38" s="145"/>
      <c r="T38" s="179"/>
      <c r="U38" s="53"/>
      <c r="V38" s="139"/>
      <c r="W38" s="218"/>
      <c r="X38" s="218"/>
      <c r="Y38" s="218"/>
      <c r="Z38" s="218"/>
      <c r="AA38" s="218"/>
      <c r="AB38" s="218"/>
      <c r="AC38" s="218"/>
      <c r="AD38" s="218"/>
      <c r="AE38" s="218"/>
      <c r="AF38" s="218"/>
      <c r="AG38" s="218"/>
      <c r="AH38" s="218"/>
      <c r="AI38" s="46"/>
    </row>
    <row r="39" spans="1:36" ht="6" customHeight="1">
      <c r="A39" s="244"/>
      <c r="B39" s="46"/>
      <c r="D39" s="86"/>
      <c r="E39" s="86"/>
      <c r="F39" s="86"/>
      <c r="I39" s="70"/>
      <c r="L39" s="144"/>
      <c r="M39" s="144"/>
      <c r="N39" s="145"/>
      <c r="O39" s="177"/>
      <c r="P39" s="145"/>
      <c r="Q39" s="145"/>
      <c r="R39" s="145"/>
      <c r="S39" s="145"/>
      <c r="T39" s="179"/>
      <c r="U39" s="53"/>
      <c r="V39" s="46"/>
      <c r="W39" s="218"/>
      <c r="X39" s="218"/>
      <c r="Y39" s="218"/>
      <c r="Z39" s="218"/>
      <c r="AA39" s="218"/>
      <c r="AB39" s="218"/>
      <c r="AC39" s="218"/>
      <c r="AD39" s="218"/>
      <c r="AE39" s="218"/>
      <c r="AF39" s="218"/>
      <c r="AG39" s="218"/>
      <c r="AH39" s="218"/>
    </row>
    <row r="40" spans="1:36" ht="12.75" customHeight="1">
      <c r="A40" s="244"/>
      <c r="B40" s="46"/>
      <c r="C40" s="46"/>
      <c r="D40" s="40" t="s">
        <v>36</v>
      </c>
      <c r="F40" s="87"/>
      <c r="H40" s="88"/>
      <c r="I40" s="89"/>
      <c r="K40" s="25"/>
      <c r="L40" s="144"/>
      <c r="M40" s="144"/>
      <c r="N40" s="145"/>
      <c r="O40" s="177"/>
      <c r="P40" s="145"/>
      <c r="Q40" s="145"/>
      <c r="R40" s="145"/>
      <c r="S40" s="145"/>
      <c r="T40" s="179"/>
      <c r="U40" s="53"/>
      <c r="V40" s="139"/>
      <c r="W40" s="218"/>
      <c r="X40" s="218"/>
      <c r="Y40" s="218"/>
      <c r="Z40" s="218"/>
      <c r="AA40" s="218"/>
      <c r="AB40" s="218"/>
      <c r="AC40" s="218"/>
      <c r="AD40" s="218"/>
      <c r="AE40" s="218"/>
      <c r="AF40" s="218"/>
      <c r="AG40" s="218"/>
      <c r="AH40" s="218"/>
    </row>
    <row r="41" spans="1:36" ht="12.75" customHeight="1">
      <c r="A41" s="244"/>
      <c r="B41" s="46"/>
      <c r="C41" s="46"/>
      <c r="D41" s="46"/>
      <c r="E41" s="67"/>
      <c r="I41" s="90"/>
      <c r="L41" s="144"/>
      <c r="M41" s="144"/>
      <c r="N41" s="145"/>
      <c r="O41" s="177"/>
      <c r="P41" s="145"/>
      <c r="Q41" s="145"/>
      <c r="R41" s="145"/>
      <c r="S41" s="145"/>
      <c r="T41" s="179"/>
      <c r="U41" s="53"/>
      <c r="W41" s="218"/>
      <c r="X41" s="218"/>
      <c r="Y41" s="218"/>
      <c r="Z41" s="218"/>
      <c r="AA41" s="218"/>
      <c r="AB41" s="218"/>
      <c r="AC41" s="218"/>
      <c r="AD41" s="218"/>
      <c r="AE41" s="218"/>
      <c r="AF41" s="218"/>
      <c r="AG41" s="218"/>
      <c r="AH41" s="218"/>
    </row>
    <row r="42" spans="1:36" ht="6" customHeight="1">
      <c r="A42" s="244"/>
      <c r="B42" s="46"/>
      <c r="C42" s="46"/>
      <c r="D42" s="46"/>
      <c r="E42" s="64"/>
      <c r="H42" s="25"/>
      <c r="I42" s="33"/>
      <c r="L42" s="144"/>
      <c r="M42" s="144"/>
      <c r="N42" s="145"/>
      <c r="O42" s="177"/>
      <c r="P42" s="145"/>
      <c r="Q42" s="145"/>
      <c r="R42" s="145"/>
      <c r="S42" s="145"/>
      <c r="T42" s="179"/>
      <c r="U42" s="53"/>
      <c r="W42" s="218"/>
      <c r="X42" s="218"/>
      <c r="Y42" s="218"/>
      <c r="Z42" s="218"/>
      <c r="AA42" s="218"/>
      <c r="AB42" s="218"/>
      <c r="AC42" s="218"/>
      <c r="AD42" s="218"/>
      <c r="AE42" s="218"/>
      <c r="AF42" s="218"/>
      <c r="AG42" s="218"/>
      <c r="AH42" s="218"/>
    </row>
    <row r="43" spans="1:36" s="46" customFormat="1" ht="12.75" customHeight="1">
      <c r="A43" s="244"/>
      <c r="D43" s="40" t="s">
        <v>37</v>
      </c>
      <c r="F43" s="87"/>
      <c r="G43" s="77"/>
      <c r="H43" s="91"/>
      <c r="I43" s="74"/>
      <c r="K43" s="25"/>
      <c r="L43" s="144"/>
      <c r="M43" s="144"/>
      <c r="N43" s="145"/>
      <c r="O43" s="177"/>
      <c r="P43" s="145"/>
      <c r="Q43" s="145"/>
      <c r="R43" s="145"/>
      <c r="S43" s="145"/>
      <c r="T43" s="179"/>
      <c r="U43" s="53"/>
      <c r="V43" s="4"/>
      <c r="W43" s="218"/>
      <c r="X43" s="218"/>
      <c r="Y43" s="218"/>
      <c r="Z43" s="218"/>
      <c r="AA43" s="218"/>
      <c r="AB43" s="218"/>
      <c r="AC43" s="218"/>
      <c r="AD43" s="218"/>
      <c r="AE43" s="218"/>
      <c r="AF43" s="218"/>
      <c r="AG43" s="218"/>
      <c r="AH43" s="218"/>
      <c r="AI43" s="4"/>
    </row>
    <row r="44" spans="1:36" ht="12.75" customHeight="1">
      <c r="A44" s="244"/>
      <c r="B44" s="46"/>
      <c r="C44" s="46"/>
      <c r="D44" s="46"/>
      <c r="E44" s="67"/>
      <c r="F44" s="46"/>
      <c r="G44" s="31" t="s">
        <v>13</v>
      </c>
      <c r="H44" s="93" t="s">
        <v>35</v>
      </c>
      <c r="I44" s="21" t="s">
        <v>34</v>
      </c>
      <c r="J44" s="32" t="s">
        <v>14</v>
      </c>
      <c r="K44" s="46"/>
      <c r="L44" s="144"/>
      <c r="M44" s="144"/>
      <c r="N44" s="145"/>
      <c r="O44" s="177"/>
      <c r="P44" s="145"/>
      <c r="Q44" s="145"/>
      <c r="R44" s="145"/>
      <c r="S44" s="145"/>
      <c r="T44" s="179"/>
      <c r="U44" s="53"/>
      <c r="W44" s="218"/>
      <c r="X44" s="218"/>
      <c r="Y44" s="218"/>
      <c r="Z44" s="218"/>
      <c r="AA44" s="218"/>
      <c r="AB44" s="218"/>
      <c r="AC44" s="218"/>
      <c r="AD44" s="218"/>
      <c r="AE44" s="218"/>
      <c r="AF44" s="218"/>
      <c r="AG44" s="218"/>
      <c r="AH44" s="218"/>
    </row>
    <row r="45" spans="1:36" ht="12.75" customHeight="1" thickBot="1">
      <c r="A45" s="245"/>
      <c r="B45" s="59"/>
      <c r="C45" s="59"/>
      <c r="D45" s="59"/>
      <c r="E45" s="59"/>
      <c r="F45" s="59"/>
      <c r="G45" s="59"/>
      <c r="H45" s="80"/>
      <c r="I45" s="80"/>
      <c r="J45" s="59"/>
      <c r="K45" s="59"/>
      <c r="L45" s="150"/>
      <c r="M45" s="150"/>
      <c r="N45" s="149"/>
      <c r="O45" s="178"/>
      <c r="P45" s="145"/>
      <c r="Q45" s="145"/>
      <c r="R45" s="145"/>
      <c r="S45" s="145"/>
      <c r="T45" s="179"/>
      <c r="U45" s="53"/>
      <c r="V45" s="92"/>
      <c r="W45" s="220"/>
      <c r="X45" s="220"/>
      <c r="Y45" s="220"/>
      <c r="Z45" s="220"/>
      <c r="AA45" s="220"/>
      <c r="AB45" s="220"/>
      <c r="AC45" s="220"/>
      <c r="AD45" s="220"/>
      <c r="AE45" s="220"/>
      <c r="AF45" s="220"/>
      <c r="AG45" s="220"/>
      <c r="AH45" s="220"/>
    </row>
    <row r="46" spans="1:36" ht="18.75" customHeight="1">
      <c r="A46" s="95"/>
      <c r="B46" s="34"/>
      <c r="C46" s="34"/>
      <c r="D46" s="268" t="s">
        <v>38</v>
      </c>
      <c r="E46" s="269"/>
      <c r="F46" s="269"/>
      <c r="G46" s="174">
        <v>95</v>
      </c>
      <c r="H46" s="35" t="s">
        <v>3</v>
      </c>
      <c r="I46" s="96"/>
      <c r="J46" s="96"/>
      <c r="K46" s="96"/>
      <c r="L46" s="97"/>
      <c r="M46" s="97"/>
      <c r="N46" s="96"/>
      <c r="O46" s="180" t="s">
        <v>62</v>
      </c>
      <c r="P46" s="96">
        <f>NORMSINV(1-(100-ci)/100/2)</f>
        <v>1.9599639845400536</v>
      </c>
      <c r="Q46" s="96"/>
      <c r="R46" s="96"/>
      <c r="S46" s="96"/>
      <c r="T46" s="98"/>
      <c r="U46" s="46"/>
      <c r="V46" s="99"/>
      <c r="W46" s="220"/>
      <c r="X46" s="220"/>
      <c r="Y46" s="220"/>
      <c r="Z46" s="220"/>
      <c r="AA46" s="220"/>
      <c r="AB46" s="220"/>
      <c r="AC46" s="220"/>
      <c r="AD46" s="220"/>
      <c r="AE46" s="220"/>
      <c r="AF46" s="220"/>
      <c r="AG46" s="220"/>
      <c r="AH46" s="220"/>
      <c r="AI46" s="46"/>
    </row>
    <row r="47" spans="1:36" ht="12.75" customHeight="1">
      <c r="A47" s="232" t="s">
        <v>21</v>
      </c>
      <c r="B47" s="36"/>
      <c r="C47" s="37"/>
      <c r="D47" s="37"/>
      <c r="E47" s="100"/>
      <c r="F47" s="272" t="s">
        <v>39</v>
      </c>
      <c r="G47" s="273"/>
      <c r="H47" s="273"/>
      <c r="I47" s="273"/>
      <c r="J47" s="273"/>
      <c r="K47" s="274"/>
      <c r="L47" s="272" t="s">
        <v>40</v>
      </c>
      <c r="M47" s="279"/>
      <c r="N47" s="280"/>
      <c r="O47" s="282" t="s">
        <v>41</v>
      </c>
      <c r="P47" s="282"/>
      <c r="Q47" s="282"/>
      <c r="R47" s="282"/>
      <c r="S47" s="282"/>
      <c r="T47" s="283"/>
      <c r="U47" s="53"/>
      <c r="V47" s="75"/>
      <c r="W47" s="218"/>
      <c r="X47" s="218"/>
      <c r="Y47" s="218"/>
      <c r="Z47" s="218"/>
      <c r="AA47" s="218"/>
      <c r="AB47" s="218"/>
      <c r="AC47" s="218"/>
      <c r="AD47" s="218"/>
      <c r="AE47" s="218"/>
      <c r="AF47" s="218"/>
      <c r="AG47" s="218"/>
      <c r="AH47" s="218"/>
    </row>
    <row r="48" spans="1:36" s="94" customFormat="1" ht="13.5" customHeight="1">
      <c r="A48" s="270"/>
      <c r="B48" s="38"/>
      <c r="C48" s="39"/>
      <c r="D48" s="102"/>
      <c r="E48" s="103"/>
      <c r="F48" s="254" t="s">
        <v>42</v>
      </c>
      <c r="G48" s="255"/>
      <c r="H48" s="255"/>
      <c r="I48" s="254" t="s">
        <v>43</v>
      </c>
      <c r="J48" s="255"/>
      <c r="K48" s="256"/>
      <c r="L48" s="254" t="s">
        <v>15</v>
      </c>
      <c r="M48" s="255"/>
      <c r="N48" s="256"/>
      <c r="O48" s="257" t="str">
        <f>"of " &amp; D20</f>
        <v xml:space="preserve">of </v>
      </c>
      <c r="P48" s="257"/>
      <c r="Q48" s="258"/>
      <c r="R48" s="284" t="str">
        <f>"of no " &amp; D20</f>
        <v xml:space="preserve">of no </v>
      </c>
      <c r="S48" s="257"/>
      <c r="T48" s="258"/>
      <c r="U48" s="104"/>
      <c r="V48" s="75"/>
      <c r="W48" s="218"/>
      <c r="X48" s="218"/>
      <c r="Y48" s="218"/>
      <c r="Z48" s="218"/>
      <c r="AA48" s="218"/>
      <c r="AB48" s="218"/>
      <c r="AC48" s="218"/>
      <c r="AD48" s="218"/>
      <c r="AE48" s="218"/>
      <c r="AF48" s="218"/>
      <c r="AG48" s="218"/>
      <c r="AH48" s="218"/>
      <c r="AI48" s="4"/>
      <c r="AJ48" s="4"/>
    </row>
    <row r="49" spans="1:36" ht="12.75" customHeight="1">
      <c r="A49" s="270"/>
      <c r="C49" s="275">
        <f>D37</f>
        <v>0</v>
      </c>
      <c r="D49" s="275"/>
      <c r="E49" s="105"/>
      <c r="F49" s="265" t="s">
        <v>44</v>
      </c>
      <c r="G49" s="266"/>
      <c r="H49" s="267"/>
      <c r="I49" s="265" t="s">
        <v>45</v>
      </c>
      <c r="J49" s="266"/>
      <c r="K49" s="267"/>
      <c r="L49" s="265" t="s">
        <v>46</v>
      </c>
      <c r="M49" s="266"/>
      <c r="N49" s="267"/>
      <c r="O49" s="285" t="s">
        <v>47</v>
      </c>
      <c r="P49" s="285"/>
      <c r="Q49" s="286"/>
      <c r="R49" s="287" t="s">
        <v>48</v>
      </c>
      <c r="S49" s="285"/>
      <c r="T49" s="286"/>
      <c r="U49" s="53"/>
      <c r="V49" s="106"/>
      <c r="W49" s="221"/>
      <c r="X49" s="218"/>
      <c r="Y49" s="218"/>
      <c r="Z49" s="218"/>
      <c r="AA49" s="218"/>
      <c r="AB49" s="218"/>
      <c r="AC49" s="218"/>
      <c r="AD49" s="218"/>
      <c r="AE49" s="218"/>
      <c r="AF49" s="218"/>
      <c r="AG49" s="218"/>
      <c r="AH49" s="218"/>
    </row>
    <row r="50" spans="1:36" ht="12.75" customHeight="1">
      <c r="A50" s="270"/>
      <c r="D50" s="43" t="s">
        <v>57</v>
      </c>
      <c r="E50" s="107"/>
      <c r="F50" s="108"/>
      <c r="G50" s="157" t="str">
        <f>IF(aa+cc=0,"",aa/(aa+cc))</f>
        <v/>
      </c>
      <c r="H50" s="110"/>
      <c r="I50" s="108"/>
      <c r="J50" s="157" t="str">
        <f>IF(bb+dd=0,"",bb/(bb+dd))</f>
        <v/>
      </c>
      <c r="K50" s="113"/>
      <c r="L50" s="108"/>
      <c r="M50" s="109" t="str">
        <f>IF(aa+bb=0,"",IF(aa&gt;0,IF(bb&gt;0,(aa/(aa+cc))/(bb/(bb+dd)),"∞"),"∞"))</f>
        <v/>
      </c>
      <c r="N50" s="113"/>
      <c r="O50" s="156"/>
      <c r="P50" s="111" t="str">
        <f>IF(aa+bb=0,"",aa/(aa+bb))</f>
        <v/>
      </c>
      <c r="Q50" s="110"/>
      <c r="R50" s="112"/>
      <c r="S50" s="204" t="str">
        <f>IF(aa+bb=0,"",bb/(aa+bb))</f>
        <v/>
      </c>
      <c r="T50" s="113"/>
      <c r="U50" s="53"/>
      <c r="W50" s="222"/>
      <c r="X50" s="218"/>
      <c r="Y50" s="218"/>
      <c r="Z50" s="218"/>
      <c r="AA50" s="218"/>
      <c r="AB50" s="218"/>
      <c r="AC50" s="218"/>
      <c r="AD50" s="218"/>
      <c r="AE50" s="218"/>
      <c r="AF50" s="218"/>
      <c r="AG50" s="218"/>
      <c r="AH50" s="218"/>
    </row>
    <row r="51" spans="1:36" ht="12.75" customHeight="1">
      <c r="A51" s="270"/>
      <c r="B51" s="53"/>
      <c r="C51" s="46"/>
      <c r="D51" s="42" t="str">
        <f>ci &amp; "% CIs"</f>
        <v>95% CIs</v>
      </c>
      <c r="E51" s="115"/>
      <c r="F51" s="118" t="str">
        <f>IF(aa+cc=0,"",(2*aa+zscore^2-zscore*SQRT(zscore^2+4*aa*(1-aa/(aa+cc))))/(2*(aa+cc+zscore^2)))</f>
        <v/>
      </c>
      <c r="G51" s="141" t="s">
        <v>18</v>
      </c>
      <c r="H51" s="117" t="str">
        <f>IF(aa+cc=0,"",(2*aa+zscore^2+zscore*SQRT(zscore^2+4*aa*(1-aa/(aa+cc))))/(2*(aa+cc+zscore^2)))</f>
        <v/>
      </c>
      <c r="I51" s="118" t="str">
        <f>IF(bb+dd=0,"",(2*bb+zscore^2-zscore*SQRT(zscore^2+4*bb*(1-bb/(bb+dd))))/(2*(bb+dd+zscore^2)))</f>
        <v/>
      </c>
      <c r="J51" s="141" t="s">
        <v>18</v>
      </c>
      <c r="K51" s="158" t="str">
        <f>IF(bb+dd=0,"",(2*bb+zscore^2+zscore*SQRT(zscore^2+4*bb*(1-bb/(bb+dd))))/(2*(bb+dd+zscore^2)))</f>
        <v/>
      </c>
      <c r="L51" s="163" t="str">
        <f>IF(plrat="∞","",IF(OR(aa=0,dd=0,aa+cc=0,bb+dd=0),"",EXP(LN(plrat) -zscore*SQRT(1/aa+1/bb-1/(aa+cc)-1/(bb+dd)))))</f>
        <v/>
      </c>
      <c r="M51" s="141" t="s">
        <v>18</v>
      </c>
      <c r="N51" s="164" t="str">
        <f>IF(plrat="∞","",IF(OR(aa=0,dd=0,aa+cc=0,bb+dd=0),"",EXP(LN(plrat) +zscore*SQRT(1/aa+1/bb-1/(aa+cc)-1/(bb+dd)))))</f>
        <v/>
      </c>
      <c r="O51" s="129" t="str">
        <f>IF(aa+bb=0,"",(2*aa+zscore^2-zscore*SQRT(zscore^2+4*aa*(1-aa/(aa+bb))))/(2*(aa+bb+zscore^2)))</f>
        <v/>
      </c>
      <c r="P51" s="141" t="str">
        <f>IF(O51&lt;=P50,IF(P50&lt;=Q51,"to","to ∞ to"),"to ∞ to")</f>
        <v>to</v>
      </c>
      <c r="Q51" s="119" t="str">
        <f>IF(aa+bb=0,"",(2*aa+zscore^2+zscore*SQRT(zscore^2+4*aa*(1-aa/(aa+bb))))/(2*(aa+bb+zscore^2)))</f>
        <v/>
      </c>
      <c r="R51" s="120" t="str">
        <f>IF(aa+bb=0,"",(2*bb+zscore^2-zscore*SQRT(zscore^2+4*bb*(1-bb/(aa+bb))))/(2*(aa+bb+zscore^2)))</f>
        <v/>
      </c>
      <c r="S51" s="121" t="str">
        <f>IF(R51&lt;=S50,IF(S50&lt;=T51,"to","to ∞ to"),"to ∞ to")</f>
        <v>to</v>
      </c>
      <c r="T51" s="119" t="str">
        <f>IF(aa+bb=0,"",(2*bb+zscore^2+zscore*SQRT(zscore^2+4*bb*(1-bb/(aa+bb))))/(2*(aa+bb+zscore^2)))</f>
        <v/>
      </c>
      <c r="U51" s="53"/>
      <c r="AJ51" s="94"/>
    </row>
    <row r="52" spans="1:36" ht="12.75" customHeight="1">
      <c r="A52" s="270"/>
      <c r="B52" s="53"/>
      <c r="C52" s="46"/>
      <c r="D52" s="41"/>
      <c r="E52" s="105"/>
      <c r="F52" s="265" t="s">
        <v>53</v>
      </c>
      <c r="G52" s="266"/>
      <c r="H52" s="267"/>
      <c r="I52" s="265" t="s">
        <v>52</v>
      </c>
      <c r="J52" s="266"/>
      <c r="K52" s="267"/>
      <c r="L52" s="265" t="s">
        <v>51</v>
      </c>
      <c r="M52" s="266"/>
      <c r="N52" s="267"/>
      <c r="O52" s="285" t="s">
        <v>50</v>
      </c>
      <c r="P52" s="285"/>
      <c r="Q52" s="286"/>
      <c r="R52" s="265" t="s">
        <v>49</v>
      </c>
      <c r="S52" s="266"/>
      <c r="T52" s="267"/>
      <c r="U52" s="53"/>
      <c r="AI52" s="46"/>
    </row>
    <row r="53" spans="1:36" ht="12.75" customHeight="1">
      <c r="A53" s="270"/>
      <c r="D53" s="43" t="s">
        <v>58</v>
      </c>
      <c r="E53" s="107"/>
      <c r="F53" s="108"/>
      <c r="G53" s="157" t="str">
        <f>IF(aa+cc=0,"",cc/(aa+cc))</f>
        <v/>
      </c>
      <c r="H53" s="110"/>
      <c r="I53" s="108"/>
      <c r="J53" s="157" t="str">
        <f>IF(bb+dd=0,"",dd/(bb+dd))</f>
        <v/>
      </c>
      <c r="K53" s="113"/>
      <c r="L53" s="108"/>
      <c r="M53" s="109" t="str">
        <f>IF(cc+dd=0,"",IF(cc&gt;0,IF(dd&gt;0,(cc/(aa+cc))/(dd/(bb+dd)),"∞"),"∞"))</f>
        <v/>
      </c>
      <c r="N53" s="113"/>
      <c r="O53" s="156"/>
      <c r="P53" s="204" t="str">
        <f>IF(cc+dd=0,"",cc/(cc+dd))</f>
        <v/>
      </c>
      <c r="Q53" s="110"/>
      <c r="R53" s="108"/>
      <c r="S53" s="204" t="str">
        <f>IF(cc+dd=0,"",dd/(cc+dd))</f>
        <v/>
      </c>
      <c r="T53" s="113"/>
      <c r="U53" s="53"/>
    </row>
    <row r="54" spans="1:36" ht="12" customHeight="1">
      <c r="A54" s="270"/>
      <c r="B54" s="58"/>
      <c r="C54" s="59"/>
      <c r="D54" s="42" t="str">
        <f>ci &amp; "% CIs"</f>
        <v>95% CIs</v>
      </c>
      <c r="E54" s="115"/>
      <c r="F54" s="118" t="str">
        <f>IF(aa+cc=0,"",(2*cc+zscore^2-zscore*SQRT(zscore^2+4*cc*(1-cc/(aa+cc))))/(2*(aa+cc+zscore^2)))</f>
        <v/>
      </c>
      <c r="G54" s="122" t="s">
        <v>18</v>
      </c>
      <c r="H54" s="117" t="str">
        <f>IF(aa+cc=0,"",(2*cc+zscore^2+zscore*SQRT(zscore^2+4*cc*(1-cc/(aa+cc))))/(2*(aa+cc+zscore^2)))</f>
        <v/>
      </c>
      <c r="I54" s="118" t="str">
        <f>IF(bb+dd=0,"",(2*dd+zscore^2-zscore*SQRT(zscore^2+4*dd*(1-dd/(bb+dd))))/(2*(bb+dd+zscore^2)))</f>
        <v/>
      </c>
      <c r="J54" s="122" t="s">
        <v>18</v>
      </c>
      <c r="K54" s="158" t="str">
        <f>IF(bb+dd=0,"",(2*dd+zscore^2+zscore*SQRT(zscore^2+4*dd*(1-dd/(bb+dd))))/(2*(bb+dd+zscore^2)))</f>
        <v/>
      </c>
      <c r="L54" s="163" t="str">
        <f>IF(nlrat="∞","",IF(OR(cc=0,bb=0,aa+cc=0,bb+dd=0),"",EXP(LN(nlrat) -zscore*SQRT(1/cc+1/dd-1/(aa+cc)-1/(bb+dd)))))</f>
        <v/>
      </c>
      <c r="M54" s="116" t="s">
        <v>18</v>
      </c>
      <c r="N54" s="164" t="str">
        <f>IF(nlrat="∞","",IF(OR(cc=0,bb=0,aa+cc=0,bb+dd=0),"",EXP(LN(nlrat) + zscore*SQRT(1/cc+1/dd-1/(aa+cc)-1/(bb+dd)))))</f>
        <v/>
      </c>
      <c r="O54" s="120" t="str">
        <f>IF(cc+dd=0,"",(2*cc+zscore^2-zscore*SQRT(zscore^2+4*cc*(1-cc/(cc+dd))))/(2*(cc+dd+zscore^2)))</f>
        <v/>
      </c>
      <c r="P54" s="166" t="str">
        <f>IF(O54&lt;=P53,IF(P53&lt;=Q54,"to","to ∞ to"),"to ∞ to")</f>
        <v>to</v>
      </c>
      <c r="Q54" s="130" t="str">
        <f>IF(cc+dd=0,"",(2*cc+zscore^2+zscore*SQRT(zscore^2+4*cc*(1-cc/(cc+dd))))/(2*(cc+dd+zscore^2)))</f>
        <v/>
      </c>
      <c r="R54" s="120" t="str">
        <f>IF(cc+dd=0,"",(2*dd+zscore^2-zscore*SQRT(zscore^2+4*dd*(1-dd/(cc+dd))))/(2*(cc+dd+zscore^2)))</f>
        <v/>
      </c>
      <c r="S54" s="121" t="str">
        <f>IF(R54&lt;=S53,IF(S53&lt;=T54,"to","to ∞ to"),"to ∞ to")</f>
        <v>to</v>
      </c>
      <c r="T54" s="119" t="str">
        <f>IF(cc+dd=0,"",(2*dd+zscore^2+zscore*SQRT(zscore^2+4*dd*(1-dd/(cc+dd))))/(2*(cc+dd+zscore^2)))</f>
        <v/>
      </c>
      <c r="U54" s="53"/>
      <c r="X54" s="46"/>
      <c r="Y54" s="46"/>
      <c r="Z54" s="46"/>
      <c r="AA54" s="46"/>
      <c r="AB54" s="46"/>
      <c r="AC54" s="46"/>
      <c r="AD54" s="46"/>
      <c r="AE54" s="46"/>
      <c r="AF54" s="46"/>
      <c r="AG54" s="46"/>
    </row>
    <row r="55" spans="1:36" ht="12.75" customHeight="1">
      <c r="A55" s="270"/>
      <c r="B55" s="41" t="s">
        <v>59</v>
      </c>
      <c r="E55" s="105"/>
      <c r="F55" s="265" t="s">
        <v>54</v>
      </c>
      <c r="G55" s="266"/>
      <c r="H55" s="267"/>
      <c r="I55" s="265" t="s">
        <v>55</v>
      </c>
      <c r="J55" s="266"/>
      <c r="K55" s="267"/>
      <c r="L55" s="160"/>
      <c r="M55" s="205"/>
      <c r="N55" s="162"/>
      <c r="O55" s="288" t="s">
        <v>56</v>
      </c>
      <c r="P55" s="288"/>
      <c r="Q55" s="288"/>
      <c r="R55" s="160"/>
      <c r="S55" s="205"/>
      <c r="T55" s="165"/>
      <c r="U55" s="46"/>
      <c r="AH55" s="46"/>
    </row>
    <row r="56" spans="1:36" ht="12.75" customHeight="1">
      <c r="A56" s="270"/>
      <c r="D56" s="75"/>
      <c r="E56" s="107"/>
      <c r="F56" s="108"/>
      <c r="G56" s="204" t="str">
        <f>IF(aa+bb+cc+dd=0,"",(aa+cc)/(aa+bb+cc+dd))</f>
        <v/>
      </c>
      <c r="H56" s="110"/>
      <c r="I56" s="108"/>
      <c r="J56" s="204" t="str">
        <f>IF(aa+bb+cc+dd=0,"",(bb+dd)/(aa+bb+cc+dd))</f>
        <v/>
      </c>
      <c r="K56" s="113"/>
      <c r="L56" s="167"/>
      <c r="M56" s="123"/>
      <c r="N56" s="124"/>
      <c r="O56" s="125"/>
      <c r="P56" s="204" t="str">
        <f>IF(aa+bb+cc+dd=0,"",(aa+dd)/(aa+bb+cc+dd))</f>
        <v/>
      </c>
      <c r="Q56" s="126"/>
      <c r="R56" s="125"/>
      <c r="S56" s="127"/>
      <c r="T56" s="128"/>
      <c r="U56" s="46"/>
    </row>
    <row r="57" spans="1:36" ht="12" customHeight="1">
      <c r="A57" s="271"/>
      <c r="B57" s="58"/>
      <c r="C57" s="59"/>
      <c r="D57" s="114" t="str">
        <f>ci &amp; "% CIs"</f>
        <v>95% CIs</v>
      </c>
      <c r="E57" s="115"/>
      <c r="F57" s="120" t="str">
        <f>IF(aa+bb+cc+dd=0,"",(2*(aa+cc)+zscore^2-zscore*SQRT(zscore^2+4*(aa+cc)*(1-(aa+cc)/(aa+bb+cc+dd))))/(2*(aa+bb+cc+dd+zscore^2)))</f>
        <v/>
      </c>
      <c r="G57" s="116" t="s">
        <v>18</v>
      </c>
      <c r="H57" s="130" t="str">
        <f>IF(aa+bb+cc+dd=0,"",(2*(aa+cc)+zscore^2+zscore*SQRT(zscore^2+4*(aa+cc)*(1-(aa+cc)/(aa+bb+cc+dd))))/(2*(aa+bb+cc+dd+zscore^2)))</f>
        <v/>
      </c>
      <c r="I57" s="120" t="str">
        <f>IF(aa+bb+cc+dd=0,"",(2*(bb+dd)+zscore^2-zscore*SQRT(zscore^2+4*(bb+dd)*(1-(bb+dd)/(aa+bb+cc+dd))))/(2*(aa+bb+cc+dd+zscore^2)))</f>
        <v/>
      </c>
      <c r="J57" s="116" t="s">
        <v>18</v>
      </c>
      <c r="K57" s="159" t="str">
        <f>IF(aa+bb+cc+dd=0,"",(2*(bb+dd)+zscore^2+zscore*SQRT(zscore^2+4*(bb+dd)*(1-(bb+dd)/(aa+bb+cc+dd))))/(2*(aa+bb+cc+dd+zscore^2)))</f>
        <v/>
      </c>
      <c r="L57" s="168"/>
      <c r="M57" s="169"/>
      <c r="N57" s="169"/>
      <c r="O57" s="170"/>
      <c r="P57" s="171"/>
      <c r="Q57" s="172"/>
      <c r="R57" s="173"/>
      <c r="S57" s="131"/>
      <c r="T57" s="132"/>
      <c r="U57" s="46"/>
      <c r="AI57" s="94"/>
    </row>
    <row r="58" spans="1:36" ht="12.75" customHeight="1">
      <c r="A58" s="133"/>
      <c r="B58" s="133"/>
      <c r="C58" s="133"/>
      <c r="D58" s="133"/>
      <c r="E58" s="133"/>
      <c r="F58" s="133"/>
      <c r="G58" s="133"/>
      <c r="H58" s="133"/>
      <c r="I58" s="134"/>
      <c r="J58" s="135"/>
      <c r="K58" s="134"/>
      <c r="L58" s="134"/>
      <c r="M58" s="136"/>
      <c r="N58" s="136"/>
      <c r="O58" s="136"/>
      <c r="P58" s="137" t="s">
        <v>16</v>
      </c>
      <c r="Q58" s="281" t="s">
        <v>17</v>
      </c>
      <c r="R58" s="281"/>
      <c r="S58" s="281"/>
      <c r="T58" s="281"/>
    </row>
    <row r="59" spans="1:36">
      <c r="X59" s="94"/>
      <c r="Y59" s="94"/>
      <c r="Z59" s="94"/>
      <c r="AA59" s="94"/>
      <c r="AB59" s="94"/>
      <c r="AC59" s="94"/>
      <c r="AD59" s="94"/>
      <c r="AE59" s="94"/>
      <c r="AF59" s="94"/>
      <c r="AG59" s="94"/>
    </row>
    <row r="60" spans="1:36">
      <c r="AH60" s="94"/>
    </row>
    <row r="64" spans="1:36">
      <c r="AA64" s="101"/>
    </row>
  </sheetData>
  <sheetProtection sheet="1" objects="1" scenarios="1" selectLockedCells="1"/>
  <mergeCells count="52">
    <mergeCell ref="K12:N12"/>
    <mergeCell ref="B4:C4"/>
    <mergeCell ref="D4:E4"/>
    <mergeCell ref="F4:G4"/>
    <mergeCell ref="H4:I4"/>
    <mergeCell ref="J4:K4"/>
    <mergeCell ref="L4:T4"/>
    <mergeCell ref="P12:T16"/>
    <mergeCell ref="P17:T18"/>
    <mergeCell ref="A18:A36"/>
    <mergeCell ref="C20:C21"/>
    <mergeCell ref="D20:F21"/>
    <mergeCell ref="H30:I30"/>
    <mergeCell ref="D33:G34"/>
    <mergeCell ref="H34:I34"/>
    <mergeCell ref="A5:A17"/>
    <mergeCell ref="P5:T5"/>
    <mergeCell ref="C6:D7"/>
    <mergeCell ref="P6:T7"/>
    <mergeCell ref="P8:T8"/>
    <mergeCell ref="P9:T11"/>
    <mergeCell ref="H10:I10"/>
    <mergeCell ref="H11:I11"/>
    <mergeCell ref="H12:I12"/>
    <mergeCell ref="A37:A45"/>
    <mergeCell ref="C37:C38"/>
    <mergeCell ref="D37:F38"/>
    <mergeCell ref="D46:F46"/>
    <mergeCell ref="A47:A57"/>
    <mergeCell ref="F47:K47"/>
    <mergeCell ref="C49:D49"/>
    <mergeCell ref="F49:H49"/>
    <mergeCell ref="I49:K49"/>
    <mergeCell ref="F55:H55"/>
    <mergeCell ref="F52:H52"/>
    <mergeCell ref="I52:K52"/>
    <mergeCell ref="I55:K55"/>
    <mergeCell ref="O55:Q55"/>
    <mergeCell ref="L47:N47"/>
    <mergeCell ref="O47:T47"/>
    <mergeCell ref="F48:H48"/>
    <mergeCell ref="I48:K48"/>
    <mergeCell ref="L48:N48"/>
    <mergeCell ref="O48:Q48"/>
    <mergeCell ref="R48:T48"/>
    <mergeCell ref="Q58:T58"/>
    <mergeCell ref="L49:N49"/>
    <mergeCell ref="O49:Q49"/>
    <mergeCell ref="R49:T49"/>
    <mergeCell ref="L52:N52"/>
    <mergeCell ref="O52:Q52"/>
    <mergeCell ref="R52:T52"/>
  </mergeCells>
  <phoneticPr fontId="36"/>
  <conditionalFormatting sqref="P51">
    <cfRule type="expression" dxfId="27" priority="14" stopIfTrue="1">
      <formula>$O$51=$Q$51</formula>
    </cfRule>
  </conditionalFormatting>
  <conditionalFormatting sqref="S51">
    <cfRule type="expression" dxfId="26" priority="13" stopIfTrue="1">
      <formula>$R$51=$T$51</formula>
    </cfRule>
  </conditionalFormatting>
  <conditionalFormatting sqref="J57">
    <cfRule type="expression" dxfId="25" priority="12" stopIfTrue="1">
      <formula>$I$57=$K$57</formula>
    </cfRule>
  </conditionalFormatting>
  <conditionalFormatting sqref="M54">
    <cfRule type="expression" dxfId="24" priority="11" stopIfTrue="1">
      <formula>$L$54=$N$54</formula>
    </cfRule>
  </conditionalFormatting>
  <conditionalFormatting sqref="P54">
    <cfRule type="expression" dxfId="23" priority="10" stopIfTrue="1">
      <formula>$O$54=$Q$54</formula>
    </cfRule>
  </conditionalFormatting>
  <conditionalFormatting sqref="H34:I34">
    <cfRule type="expression" dxfId="22" priority="9" stopIfTrue="1">
      <formula>$H$28=""</formula>
    </cfRule>
  </conditionalFormatting>
  <conditionalFormatting sqref="S54">
    <cfRule type="expression" dxfId="21" priority="8" stopIfTrue="1">
      <formula>$R$54=$T$54</formula>
    </cfRule>
  </conditionalFormatting>
  <conditionalFormatting sqref="M51">
    <cfRule type="expression" dxfId="20" priority="7" stopIfTrue="1">
      <formula>$L$51=$N$51</formula>
    </cfRule>
  </conditionalFormatting>
  <conditionalFormatting sqref="G57">
    <cfRule type="expression" dxfId="19" priority="6" stopIfTrue="1">
      <formula>$F$57=$H$57</formula>
    </cfRule>
  </conditionalFormatting>
  <conditionalFormatting sqref="J54">
    <cfRule type="expression" dxfId="18" priority="5" stopIfTrue="1">
      <formula>$I$54=$K$54</formula>
    </cfRule>
  </conditionalFormatting>
  <conditionalFormatting sqref="G54">
    <cfRule type="expression" dxfId="17" priority="4" stopIfTrue="1">
      <formula>$F$54=$H$54</formula>
    </cfRule>
  </conditionalFormatting>
  <conditionalFormatting sqref="J51">
    <cfRule type="expression" dxfId="16" priority="3" stopIfTrue="1">
      <formula>$I$51=$K$51</formula>
    </cfRule>
  </conditionalFormatting>
  <conditionalFormatting sqref="G51">
    <cfRule type="expression" dxfId="15" priority="2" stopIfTrue="1">
      <formula>$F$51=$H$51</formula>
    </cfRule>
  </conditionalFormatting>
  <conditionalFormatting sqref="AB5:AB7 AE5:AE7 AH5:AH7">
    <cfRule type="expression" dxfId="14" priority="1">
      <formula>($AB$1="Use GATE values")</formula>
    </cfRule>
  </conditionalFormatting>
  <dataValidations count="15">
    <dataValidation type="list" allowBlank="1" showInputMessage="1" showErrorMessage="1" sqref="G46">
      <formula1>"90,95,99"</formula1>
    </dataValidation>
    <dataValidation type="whole" operator="greaterThanOrEqual" allowBlank="1" showInputMessage="1" showErrorMessage="1" errorTitle="Invalid entry" error="Value must be a whole number greater than or equal to 10" promptTitle="Participant population" prompt="Enter total number of participants enrolled in the study." sqref="H12:I12">
      <formula1>10</formula1>
    </dataValidation>
    <dataValidation allowBlank="1" showInputMessage="1" showErrorMessage="1" promptTitle="Target disorder" prompt="Enter brief description of the Target disorder (disease or condition) being investigated (e.g. haemorrhagic or ischaemic stroke)" sqref="D20:F21"/>
    <dataValidation type="whole" allowBlank="1" showInputMessage="1" showErrorMessage="1" errorTitle="Invalid entry" error="Value must be a whole number and can't be greater than the participant population" promptTitle="RS +ve &amp; DT done" prompt="Enter the number who were reference standard positive and had the Diagnostic Test. These numbers are used in calculation of results." sqref="H28">
      <formula1>0</formula1>
      <formula2>pop</formula2>
    </dataValidation>
    <dataValidation type="whole" allowBlank="1" showInputMessage="1" showErrorMessage="1" errorTitle="Invalid entry" error="Value must be a whole number and can't be greater than the participant population" promptTitle=" RS -ve &amp; DT done" prompt="Enter the number who were reference standard negative and had the Diagnostic Test. These numbers are used in calculation of results." sqref="I28">
      <formula1>0</formula1>
      <formula2>pop</formula2>
    </dataValidation>
    <dataValidation allowBlank="1" showInputMessage="1" showErrorMessage="1" promptTitle="Either RS or DT not done" prompt="Enter the number of participants who did not receive both the reference standard and the diagnostic test." sqref="H30:I30"/>
    <dataValidation allowBlank="1" showInputMessage="1" showErrorMessage="1" promptTitle="Diagnostic Test (DT)" prompt="Enter a brief description of the diagnostic test being analysed here." sqref="D37:F38"/>
    <dataValidation type="whole" allowBlank="1" showInputMessage="1" showErrorMessage="1" errorTitle="Invalid entry" error="Value must be a whole number and not greater than the total RS +ve." promptTitle="RS +ve &amp; DT done" prompt="_x000a_Enter the number who had a negative diagnostic test but were RS  +ve (false negative). _x000a__x000a_These numbers are used in calculation of results._x000a__x000a_If cell is left empty it is assumed to be 0 (zero)." sqref="H43">
      <formula1>0</formula1>
      <formula2>egf</formula2>
    </dataValidation>
    <dataValidation type="whole" allowBlank="1" showInputMessage="1" showErrorMessage="1" errorTitle="Invalid entry" error="Value must be a whole number and not greater than the total RS -ve." promptTitle="Test -ve and RS -ve" prompt="Enter the number with negative diagnostic test and RS -ve (true negatives). _x000a__x000a_Enter a whole number.  An error will occur if the number is greater than the total RS -ve._x000a__x000a_If cell is left empty it is assumed to be 0 (zero)." sqref="I43">
      <formula1>0</formula1>
      <formula2>cgf</formula2>
    </dataValidation>
    <dataValidation type="whole" allowBlank="1" showInputMessage="1" showErrorMessage="1" errorTitle="Invalid entry" error="Value must be a whole number and not greater than the total RS +ve." promptTitle="Test +ve and RS +ve" prompt="_x000a_Enter the number with positive diagnostic test and RS +ve (true positives). _x000a__x000a_Enter a whole number.  An error will occur if the number is greater than the total RS +ve._x000a__x000a_If cell is left empty it is assumed to be 0 (zero)." sqref="H40">
      <formula1>0</formula1>
      <formula2>egf</formula2>
    </dataValidation>
    <dataValidation type="whole" allowBlank="1" showInputMessage="1" showErrorMessage="1" errorTitle="Invalid entry" error="Value must be a whole number and not greater than the total RS -ve." promptTitle="Test +ve and RS -ve" prompt="_x000a_Enter the number with positive diagnostic test and RS -ve (false positive). _x000a__x000a_Enter a whole number.  An error will occur if the number is greater than the total RS -ve._x000a__x000a_If cell is left empty it is assumed to be 0 (zero)." sqref="I40">
      <formula1>0</formula1>
      <formula2>cgf</formula2>
    </dataValidation>
    <dataValidation allowBlank="1" showInputMessage="1" showErrorMessage="1" promptTitle="Assess by?" prompt="Who assessed this research report?  Enter initials or own self-identifier. Place for stating full name &amp; contact detalis at top of page 1" sqref="D4:E4"/>
    <dataValidation allowBlank="1" showInputMessage="1" showErrorMessage="1" promptTitle="Assess when?" prompt="When was this research report assessed?_x000a__x000a_Use recognised date format e.g. 3/12/04  for 3Dec04." sqref="H4:I4"/>
    <dataValidation allowBlank="1" showInputMessage="1" showErrorMessage="1" promptTitle="Publication details" prompt="Enter abbreviated publication details of study: main author, journal &amp; year of publication. _x000a_Enter full citation on Page 1 under &quot;Evidence Selected&quot;" sqref="L4:T4"/>
    <dataValidation allowBlank="1" showInputMessage="1" showErrorMessage="1" promptTitle="Participant subgroup" prompt="Enter here brief description of the Participant group, if participants have been stratified into different groups prior to allocation to E and C (e.g. low and high risk of Target disorder)" sqref="K12:N12"/>
  </dataValidations>
  <hyperlinks>
    <hyperlink ref="Q58" r:id="rId1"/>
  </hyperlinks>
  <pageMargins left="0.7" right="0.7" top="0.75" bottom="0.75" header="0.3" footer="0.3"/>
  <pageSetup scale="79" fitToWidth="2" orientation="portrait"/>
  <headerFooter>
    <oddFooter xml:space="preserve">&amp;L&amp;8&amp;F, &amp;A
&amp;D&amp;R&amp;8Downloadable from  www.epiq.co.nz
Copyright © 2004 Rod Jackson, University of Auckland </oddFooter>
  </headerFooter>
  <colBreaks count="1" manualBreakCount="1">
    <brk id="21" max="57" man="1"/>
  </colBreaks>
  <drawing r:id="rId2"/>
  <legacyDrawing r:id="rId3"/>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J64"/>
  <sheetViews>
    <sheetView showGridLines="0" zoomScaleSheetLayoutView="100" workbookViewId="0">
      <selection activeCell="D4" sqref="D4:E4"/>
    </sheetView>
  </sheetViews>
  <sheetFormatPr defaultColWidth="8.77734375" defaultRowHeight="13.2"/>
  <cols>
    <col min="1" max="1" width="3.77734375" style="4" customWidth="1"/>
    <col min="2" max="2" width="1.44140625" style="4" customWidth="1"/>
    <col min="3" max="3" width="11.109375" style="4" customWidth="1"/>
    <col min="4" max="4" width="8" style="4" customWidth="1"/>
    <col min="5" max="5" width="1.44140625" style="4" customWidth="1"/>
    <col min="6" max="6" width="5.77734375" style="4" customWidth="1"/>
    <col min="7" max="7" width="7.109375" style="4" customWidth="1"/>
    <col min="8" max="8" width="5.77734375" style="4" customWidth="1"/>
    <col min="9" max="10" width="6.109375" style="4" customWidth="1"/>
    <col min="11" max="11" width="5.44140625" style="4" customWidth="1"/>
    <col min="12" max="12" width="6.44140625" style="4" customWidth="1"/>
    <col min="13" max="13" width="5.6640625" style="4" customWidth="1"/>
    <col min="14" max="20" width="5.44140625" style="4" customWidth="1"/>
    <col min="21" max="21" width="1.44140625" style="4" hidden="1" customWidth="1"/>
    <col min="22" max="22" width="5.109375" style="4" customWidth="1"/>
    <col min="23" max="23" width="17.44140625" style="4" customWidth="1"/>
    <col min="24" max="24" width="9" style="4" customWidth="1"/>
    <col min="25" max="27" width="4.33203125" style="4" customWidth="1"/>
    <col min="28" max="28" width="6.6640625" style="4" customWidth="1"/>
    <col min="29" max="30" width="4.33203125" style="4" customWidth="1"/>
    <col min="31" max="31" width="6.6640625" style="4" customWidth="1"/>
    <col min="32" max="33" width="4.33203125" style="4" customWidth="1"/>
    <col min="34" max="34" width="6.6640625" style="4" customWidth="1"/>
    <col min="35" max="35" width="9.33203125" style="4" customWidth="1"/>
    <col min="36" max="16384" width="8.77734375" style="4"/>
  </cols>
  <sheetData>
    <row r="1" spans="1:36" ht="18.75" customHeight="1">
      <c r="A1" s="1"/>
      <c r="B1" s="2"/>
      <c r="C1" s="2"/>
      <c r="D1" s="2"/>
      <c r="E1" s="2"/>
      <c r="F1" s="2"/>
      <c r="G1" s="2"/>
      <c r="H1" s="2"/>
      <c r="I1" s="2"/>
      <c r="J1" s="3" t="s">
        <v>63</v>
      </c>
      <c r="K1" s="2"/>
      <c r="L1" s="2"/>
      <c r="M1" s="2"/>
      <c r="N1" s="2"/>
      <c r="O1" s="2"/>
      <c r="P1" s="2"/>
      <c r="Q1" s="2"/>
      <c r="R1" s="2"/>
      <c r="S1" s="2"/>
      <c r="T1" s="45"/>
      <c r="W1" s="4" t="s">
        <v>80</v>
      </c>
      <c r="AB1" s="207"/>
      <c r="AC1" s="207"/>
      <c r="AD1" s="207"/>
      <c r="AE1" s="207"/>
      <c r="AF1" s="207"/>
      <c r="AG1" s="207"/>
    </row>
    <row r="2" spans="1:36" ht="18.75" customHeight="1">
      <c r="A2" s="5" t="s">
        <v>71</v>
      </c>
      <c r="B2" s="6"/>
      <c r="C2" s="6"/>
      <c r="D2" s="6"/>
      <c r="E2" s="6"/>
      <c r="F2" s="6"/>
      <c r="G2" s="6"/>
      <c r="H2" s="6"/>
      <c r="I2" s="6"/>
      <c r="J2" s="6"/>
      <c r="K2" s="6"/>
      <c r="L2" s="6"/>
      <c r="M2" s="6"/>
      <c r="N2" s="6"/>
      <c r="O2" s="6"/>
      <c r="P2" s="6"/>
      <c r="Q2" s="6"/>
      <c r="R2" s="6"/>
      <c r="S2" s="6"/>
      <c r="T2" s="7"/>
      <c r="U2" s="46"/>
      <c r="V2" s="47"/>
      <c r="W2" s="4" t="s">
        <v>78</v>
      </c>
      <c r="AB2" s="207"/>
      <c r="AC2" s="207"/>
      <c r="AD2" s="207"/>
      <c r="AE2" s="207"/>
      <c r="AF2" s="207"/>
      <c r="AG2" s="207"/>
    </row>
    <row r="3" spans="1:36" ht="18.75" customHeight="1">
      <c r="A3" s="8"/>
      <c r="B3" s="9" t="s">
        <v>64</v>
      </c>
      <c r="C3" s="9"/>
      <c r="D3" s="9"/>
      <c r="E3" s="9"/>
      <c r="F3" s="9"/>
      <c r="G3" s="9"/>
      <c r="H3" s="9"/>
      <c r="I3" s="9"/>
      <c r="J3" s="9"/>
      <c r="K3" s="9"/>
      <c r="L3" s="9"/>
      <c r="M3" s="9"/>
      <c r="N3" s="9"/>
      <c r="O3" s="9"/>
      <c r="P3" s="9"/>
      <c r="Q3" s="9"/>
      <c r="R3" s="9"/>
      <c r="S3" s="9"/>
      <c r="T3" s="10"/>
      <c r="U3" s="46"/>
      <c r="V3" s="47"/>
      <c r="W3" s="4" t="s">
        <v>79</v>
      </c>
      <c r="AB3" s="207"/>
      <c r="AC3" s="207"/>
      <c r="AD3" s="207"/>
      <c r="AE3" s="207"/>
      <c r="AF3" s="207"/>
      <c r="AG3" s="207"/>
    </row>
    <row r="4" spans="1:36" s="50" customFormat="1" ht="27" customHeight="1">
      <c r="A4" s="48"/>
      <c r="B4" s="223" t="s">
        <v>0</v>
      </c>
      <c r="C4" s="224"/>
      <c r="D4" s="225"/>
      <c r="E4" s="226"/>
      <c r="F4" s="227" t="s">
        <v>1</v>
      </c>
      <c r="G4" s="224"/>
      <c r="H4" s="228"/>
      <c r="I4" s="229"/>
      <c r="J4" s="227" t="s">
        <v>2</v>
      </c>
      <c r="K4" s="224"/>
      <c r="L4" s="276"/>
      <c r="M4" s="277"/>
      <c r="N4" s="277"/>
      <c r="O4" s="277"/>
      <c r="P4" s="277"/>
      <c r="Q4" s="277"/>
      <c r="R4" s="277"/>
      <c r="S4" s="277"/>
      <c r="T4" s="278"/>
      <c r="U4" s="49"/>
      <c r="V4" s="188"/>
      <c r="W4" s="188"/>
      <c r="Y4" s="199"/>
      <c r="Z4" s="4"/>
      <c r="AA4" s="4"/>
      <c r="AB4" s="207"/>
      <c r="AC4" s="207"/>
      <c r="AD4" s="207"/>
      <c r="AE4" s="207"/>
      <c r="AF4" s="207"/>
      <c r="AG4" s="207"/>
      <c r="AH4" s="4"/>
      <c r="AI4" s="4"/>
      <c r="AJ4" s="4"/>
    </row>
    <row r="5" spans="1:36" ht="15" customHeight="1">
      <c r="A5" s="243" t="s">
        <v>19</v>
      </c>
      <c r="B5" s="11"/>
      <c r="C5" s="12"/>
      <c r="D5" s="13"/>
      <c r="E5" s="51"/>
      <c r="G5" s="51"/>
      <c r="H5" s="51"/>
      <c r="I5" s="51"/>
      <c r="J5" s="14"/>
      <c r="K5" s="14"/>
      <c r="L5" s="146"/>
      <c r="M5" s="142"/>
      <c r="N5" s="175"/>
      <c r="O5" s="176"/>
      <c r="P5" s="289" t="s">
        <v>23</v>
      </c>
      <c r="Q5" s="290"/>
      <c r="R5" s="290"/>
      <c r="S5" s="290"/>
      <c r="T5" s="291"/>
      <c r="U5" s="46"/>
      <c r="V5" s="206"/>
      <c r="W5" s="200" t="s">
        <v>77</v>
      </c>
      <c r="X5" s="50"/>
      <c r="AA5" s="75" t="s">
        <v>76</v>
      </c>
      <c r="AB5" s="191" t="str">
        <f>G56</f>
        <v/>
      </c>
      <c r="AC5" s="203"/>
      <c r="AD5" s="75" t="s">
        <v>75</v>
      </c>
      <c r="AE5" s="208" t="str">
        <f>plrat</f>
        <v/>
      </c>
      <c r="AF5" s="50"/>
      <c r="AG5" s="75" t="s">
        <v>74</v>
      </c>
      <c r="AH5" s="208" t="str">
        <f>nlrat</f>
        <v/>
      </c>
    </row>
    <row r="6" spans="1:36" ht="15" customHeight="1">
      <c r="A6" s="244"/>
      <c r="B6" s="15"/>
      <c r="C6" s="230"/>
      <c r="D6" s="230"/>
      <c r="E6" s="52"/>
      <c r="H6" s="44" t="s">
        <v>8</v>
      </c>
      <c r="I6" s="47"/>
      <c r="J6" s="47"/>
      <c r="L6" s="143"/>
      <c r="M6" s="143"/>
      <c r="N6" s="145"/>
      <c r="O6" s="177"/>
      <c r="P6" s="247" t="s">
        <v>65</v>
      </c>
      <c r="Q6" s="248"/>
      <c r="R6" s="248"/>
      <c r="S6" s="248"/>
      <c r="T6" s="249"/>
      <c r="U6" s="46"/>
      <c r="V6" s="206"/>
      <c r="AA6" s="75"/>
      <c r="AB6" s="193"/>
      <c r="AD6" s="196"/>
      <c r="AE6" s="190"/>
      <c r="AF6" s="197"/>
      <c r="AG6" s="196"/>
      <c r="AH6" s="190"/>
      <c r="AI6" s="51"/>
    </row>
    <row r="7" spans="1:36" ht="15" customHeight="1">
      <c r="A7" s="244"/>
      <c r="B7" s="15"/>
      <c r="C7" s="230"/>
      <c r="D7" s="230"/>
      <c r="E7" s="52"/>
      <c r="F7" s="52"/>
      <c r="L7" s="143"/>
      <c r="M7" s="143"/>
      <c r="N7" s="145"/>
      <c r="O7" s="177"/>
      <c r="P7" s="250"/>
      <c r="Q7" s="248"/>
      <c r="R7" s="248"/>
      <c r="S7" s="248"/>
      <c r="T7" s="249"/>
      <c r="U7" s="46"/>
      <c r="V7" s="47"/>
      <c r="W7" s="198" t="s">
        <v>81</v>
      </c>
      <c r="X7" s="50"/>
      <c r="AA7" s="75" t="s">
        <v>76</v>
      </c>
      <c r="AB7" s="183"/>
      <c r="AC7" s="203"/>
      <c r="AD7" s="75" t="s">
        <v>75</v>
      </c>
      <c r="AE7" s="184"/>
      <c r="AF7" s="50"/>
      <c r="AG7" s="75" t="s">
        <v>74</v>
      </c>
      <c r="AH7" s="184"/>
      <c r="AJ7" s="50"/>
    </row>
    <row r="8" spans="1:36" ht="15" customHeight="1">
      <c r="A8" s="244"/>
      <c r="B8" s="15"/>
      <c r="C8" s="15"/>
      <c r="D8" s="15"/>
      <c r="E8" s="52"/>
      <c r="F8" s="52"/>
      <c r="H8" s="44" t="s">
        <v>9</v>
      </c>
      <c r="L8" s="147"/>
      <c r="M8" s="143"/>
      <c r="N8" s="145"/>
      <c r="O8" s="177"/>
      <c r="P8" s="251" t="s">
        <v>66</v>
      </c>
      <c r="Q8" s="252"/>
      <c r="R8" s="252"/>
      <c r="S8" s="252"/>
      <c r="T8" s="253"/>
      <c r="U8" s="46"/>
      <c r="X8" s="189"/>
      <c r="Y8" s="189"/>
      <c r="Z8" s="189"/>
      <c r="AB8" s="50"/>
      <c r="AC8" s="203"/>
      <c r="AD8" s="186"/>
      <c r="AE8" s="190"/>
      <c r="AF8" s="185"/>
      <c r="AG8" s="186"/>
      <c r="AH8" s="190"/>
    </row>
    <row r="9" spans="1:36" ht="15" customHeight="1">
      <c r="A9" s="244"/>
      <c r="B9" s="17"/>
      <c r="C9" s="15"/>
      <c r="D9" s="15"/>
      <c r="E9" s="52"/>
      <c r="F9" s="52"/>
      <c r="L9" s="143"/>
      <c r="M9" s="143"/>
      <c r="N9" s="145"/>
      <c r="O9" s="177"/>
      <c r="P9" s="292" t="s">
        <v>60</v>
      </c>
      <c r="Q9" s="293"/>
      <c r="R9" s="293"/>
      <c r="S9" s="293"/>
      <c r="T9" s="294"/>
      <c r="U9" s="53"/>
      <c r="V9" s="154"/>
      <c r="W9" s="200" t="s">
        <v>82</v>
      </c>
      <c r="X9" s="185"/>
      <c r="Z9" s="92"/>
      <c r="AA9" s="75" t="s">
        <v>83</v>
      </c>
      <c r="AB9" s="191" t="str">
        <f>IF(ISNUMBER(AD12),AD12/(1+AD12),"")</f>
        <v/>
      </c>
      <c r="AE9" s="203"/>
      <c r="AG9" s="186" t="s">
        <v>84</v>
      </c>
      <c r="AH9" s="192" t="str">
        <f>IF(ISNUMBER(AG12),AG12/(1+AG12),"")</f>
        <v/>
      </c>
    </row>
    <row r="10" spans="1:36" ht="12.75" customHeight="1">
      <c r="A10" s="244"/>
      <c r="B10" s="15"/>
      <c r="C10" s="15"/>
      <c r="D10" s="15"/>
      <c r="E10" s="52"/>
      <c r="F10" s="52"/>
      <c r="H10" s="231" t="s">
        <v>10</v>
      </c>
      <c r="I10" s="231"/>
      <c r="J10" s="202"/>
      <c r="L10" s="143"/>
      <c r="M10" s="143"/>
      <c r="N10" s="145"/>
      <c r="O10" s="177"/>
      <c r="P10" s="292"/>
      <c r="Q10" s="293"/>
      <c r="R10" s="293"/>
      <c r="S10" s="293"/>
      <c r="T10" s="294"/>
      <c r="U10" s="53"/>
      <c r="V10" s="151"/>
      <c r="W10" s="200"/>
      <c r="X10" s="185"/>
      <c r="Z10" s="92"/>
      <c r="AA10" s="75"/>
      <c r="AB10" s="193"/>
      <c r="AC10" s="92"/>
      <c r="AD10" s="92"/>
      <c r="AE10" s="203"/>
      <c r="AF10" s="92"/>
      <c r="AG10" s="186"/>
      <c r="AH10" s="201"/>
    </row>
    <row r="11" spans="1:36" ht="14.25" customHeight="1">
      <c r="A11" s="244"/>
      <c r="B11" s="17"/>
      <c r="C11" s="15"/>
      <c r="D11" s="15"/>
      <c r="E11" s="54"/>
      <c r="F11" s="54"/>
      <c r="H11" s="231" t="s">
        <v>22</v>
      </c>
      <c r="I11" s="231"/>
      <c r="J11" s="202"/>
      <c r="K11" s="181" t="s">
        <v>67</v>
      </c>
      <c r="L11" s="143"/>
      <c r="M11" s="143"/>
      <c r="N11" s="145"/>
      <c r="O11" s="177"/>
      <c r="P11" s="292"/>
      <c r="Q11" s="293"/>
      <c r="R11" s="293"/>
      <c r="S11" s="293"/>
      <c r="T11" s="294"/>
      <c r="U11" s="53"/>
      <c r="V11" s="151"/>
      <c r="W11" s="209"/>
      <c r="X11" s="210"/>
      <c r="Y11" s="211"/>
      <c r="Z11" s="211"/>
      <c r="AA11" s="212"/>
      <c r="AB11" s="213"/>
      <c r="AC11" s="214"/>
      <c r="AD11" s="215"/>
      <c r="AE11" s="216"/>
      <c r="AF11" s="210"/>
      <c r="AG11" s="215"/>
      <c r="AH11" s="213"/>
    </row>
    <row r="12" spans="1:36" ht="12.75" customHeight="1">
      <c r="A12" s="244"/>
      <c r="B12" s="17"/>
      <c r="C12" s="17"/>
      <c r="D12" s="17"/>
      <c r="E12" s="55"/>
      <c r="F12" s="55"/>
      <c r="H12" s="240"/>
      <c r="I12" s="240"/>
      <c r="K12" s="259"/>
      <c r="L12" s="260"/>
      <c r="M12" s="260"/>
      <c r="N12" s="260"/>
      <c r="O12" s="177"/>
      <c r="P12" s="295" t="s">
        <v>61</v>
      </c>
      <c r="Q12" s="296"/>
      <c r="R12" s="296"/>
      <c r="S12" s="296"/>
      <c r="T12" s="297"/>
      <c r="U12" s="53"/>
      <c r="V12" s="151"/>
      <c r="W12" s="217"/>
      <c r="X12" s="217"/>
      <c r="Y12" s="217"/>
      <c r="Z12" s="217"/>
      <c r="AA12" s="217"/>
      <c r="AB12" s="217"/>
      <c r="AC12" s="217"/>
      <c r="AD12" s="217" t="e">
        <f>IF(ISNUMBER(AB7),AB7,AB5)/(1-IF(ISNUMBER(AB7),AB7,AB5))*IF(ISNUMBER(AE7),AE7,AE5)</f>
        <v>#VALUE!</v>
      </c>
      <c r="AE12" s="217"/>
      <c r="AF12" s="217"/>
      <c r="AG12" s="217" t="e">
        <f>IF(ISNUMBER(AB7),AB7,AB5)/(1-IF(ISNUMBER(AB7),AB7,AB5))*IF(ISNUMBER(AH7),AH7,AH5)</f>
        <v>#VALUE!</v>
      </c>
      <c r="AH12" s="216"/>
    </row>
    <row r="13" spans="1:36" ht="12.75" customHeight="1">
      <c r="A13" s="244"/>
      <c r="B13" s="17"/>
      <c r="C13" s="17"/>
      <c r="D13" s="17"/>
      <c r="L13" s="147"/>
      <c r="M13" s="143"/>
      <c r="N13" s="145"/>
      <c r="O13" s="177"/>
      <c r="P13" s="295"/>
      <c r="Q13" s="296"/>
      <c r="R13" s="296"/>
      <c r="S13" s="296"/>
      <c r="T13" s="297"/>
      <c r="U13" s="53"/>
      <c r="V13" s="152"/>
      <c r="W13" s="218">
        <v>1</v>
      </c>
      <c r="X13" s="218">
        <v>99</v>
      </c>
      <c r="Y13" s="218">
        <f>-LOG((X13/100)/(1-X13/100))</f>
        <v>-1.9956351945975495</v>
      </c>
      <c r="Z13" s="218">
        <v>2</v>
      </c>
      <c r="AA13" s="218">
        <v>1E-3</v>
      </c>
      <c r="AB13" s="218">
        <f>0.5+LOG(AA13)/2</f>
        <v>-1</v>
      </c>
      <c r="AC13" s="218">
        <v>3</v>
      </c>
      <c r="AD13" s="218">
        <v>0.1</v>
      </c>
      <c r="AE13" s="218">
        <f>LOG((AD13/100)/(1-AD13/100))+1</f>
        <v>-1.9995654882259823</v>
      </c>
      <c r="AF13" s="218">
        <v>1</v>
      </c>
      <c r="AG13" s="218"/>
      <c r="AH13" s="218" t="e">
        <f>-LOG(IF(ISNUMBER(AB7),AB7,AB5)/(1-IF(ISNUMBER(AB7),AB7,AB5)))</f>
        <v>#VALUE!</v>
      </c>
    </row>
    <row r="14" spans="1:36" ht="12.75" customHeight="1">
      <c r="A14" s="244"/>
      <c r="B14" s="18"/>
      <c r="L14" s="143"/>
      <c r="M14" s="143"/>
      <c r="N14" s="145"/>
      <c r="O14" s="177"/>
      <c r="P14" s="295"/>
      <c r="Q14" s="296"/>
      <c r="R14" s="296"/>
      <c r="S14" s="296"/>
      <c r="T14" s="297"/>
      <c r="U14" s="53"/>
      <c r="V14" s="152"/>
      <c r="W14" s="218">
        <v>1</v>
      </c>
      <c r="X14" s="218">
        <v>95</v>
      </c>
      <c r="Y14" s="218">
        <f t="shared" ref="Y14:Y29" si="0">-LOG((X14/100)/(1-X14/100))</f>
        <v>-1.2787536009528286</v>
      </c>
      <c r="Z14" s="218">
        <v>2</v>
      </c>
      <c r="AA14" s="218">
        <v>2E-3</v>
      </c>
      <c r="AB14" s="218">
        <f t="shared" ref="AB14:AB31" si="1">0.5+LOG(AA14)/2</f>
        <v>-0.84948500216800937</v>
      </c>
      <c r="AC14" s="218">
        <v>3</v>
      </c>
      <c r="AD14" s="218">
        <v>0.2</v>
      </c>
      <c r="AE14" s="218">
        <f t="shared" ref="AE14:AE29" si="2">LOG((AD14/100)/(1-AD14/100))+1</f>
        <v>-1.6981005456233897</v>
      </c>
      <c r="AF14" s="218">
        <v>2</v>
      </c>
      <c r="AG14" s="218"/>
      <c r="AH14" s="218" t="e">
        <f>0.5+LOG(IF(ISNUMBER(AE7),AE7,AE5))/2</f>
        <v>#VALUE!</v>
      </c>
    </row>
    <row r="15" spans="1:36" ht="12.75" customHeight="1">
      <c r="A15" s="244"/>
      <c r="B15" s="56"/>
      <c r="L15" s="143"/>
      <c r="M15" s="143"/>
      <c r="N15" s="145"/>
      <c r="O15" s="177"/>
      <c r="P15" s="295"/>
      <c r="Q15" s="296"/>
      <c r="R15" s="296"/>
      <c r="S15" s="296"/>
      <c r="T15" s="297"/>
      <c r="U15" s="53"/>
      <c r="V15" s="152"/>
      <c r="W15" s="218">
        <v>1</v>
      </c>
      <c r="X15" s="218">
        <v>90</v>
      </c>
      <c r="Y15" s="218">
        <f t="shared" si="0"/>
        <v>-0.95424250943932498</v>
      </c>
      <c r="Z15" s="218">
        <v>2</v>
      </c>
      <c r="AA15" s="218">
        <v>5.0000000000000001E-3</v>
      </c>
      <c r="AB15" s="218">
        <f t="shared" si="1"/>
        <v>-0.65051499783199063</v>
      </c>
      <c r="AC15" s="218">
        <v>3</v>
      </c>
      <c r="AD15" s="218">
        <v>0.5</v>
      </c>
      <c r="AE15" s="218">
        <f t="shared" si="2"/>
        <v>-1.2988530764097068</v>
      </c>
      <c r="AF15" s="218">
        <v>3</v>
      </c>
      <c r="AG15" s="218"/>
      <c r="AH15" s="218" t="e">
        <f>LOG(AD12)+1</f>
        <v>#VALUE!</v>
      </c>
    </row>
    <row r="16" spans="1:36" ht="12.75" customHeight="1">
      <c r="A16" s="244"/>
      <c r="B16" s="56"/>
      <c r="C16" s="56"/>
      <c r="D16" s="57"/>
      <c r="L16" s="143"/>
      <c r="M16" s="143"/>
      <c r="N16" s="145"/>
      <c r="O16" s="177"/>
      <c r="P16" s="295"/>
      <c r="Q16" s="296"/>
      <c r="R16" s="296"/>
      <c r="S16" s="296"/>
      <c r="T16" s="297"/>
      <c r="U16" s="53"/>
      <c r="V16" s="152"/>
      <c r="W16" s="218">
        <v>1</v>
      </c>
      <c r="X16" s="218">
        <v>80</v>
      </c>
      <c r="Y16" s="218">
        <f t="shared" si="0"/>
        <v>-0.60205999132796251</v>
      </c>
      <c r="Z16" s="218">
        <v>2</v>
      </c>
      <c r="AA16" s="218">
        <v>0.01</v>
      </c>
      <c r="AB16" s="218">
        <f t="shared" si="1"/>
        <v>-0.5</v>
      </c>
      <c r="AC16" s="218">
        <v>3</v>
      </c>
      <c r="AD16" s="218">
        <v>1</v>
      </c>
      <c r="AE16" s="218">
        <f t="shared" si="2"/>
        <v>-0.9956351945975499</v>
      </c>
      <c r="AF16" s="218">
        <v>1</v>
      </c>
      <c r="AG16" s="218"/>
      <c r="AH16" s="218" t="e">
        <f>-LOG(IF(ISNUMBER(AB7),AB7,AB5)/(1-IF(ISNUMBER(AB7),AB7,AB5)))</f>
        <v>#VALUE!</v>
      </c>
    </row>
    <row r="17" spans="1:34" ht="12.75" customHeight="1">
      <c r="A17" s="245"/>
      <c r="B17" s="58"/>
      <c r="C17" s="46"/>
      <c r="H17" s="59"/>
      <c r="I17" s="59"/>
      <c r="L17" s="148"/>
      <c r="M17" s="148"/>
      <c r="N17" s="149"/>
      <c r="O17" s="178"/>
      <c r="P17" s="298" t="s">
        <v>70</v>
      </c>
      <c r="Q17" s="299"/>
      <c r="R17" s="299"/>
      <c r="S17" s="299"/>
      <c r="T17" s="300"/>
      <c r="U17" s="53"/>
      <c r="V17" s="152"/>
      <c r="W17" s="218">
        <v>1</v>
      </c>
      <c r="X17" s="218">
        <v>70</v>
      </c>
      <c r="Y17" s="218">
        <f t="shared" si="0"/>
        <v>-0.36797678529459432</v>
      </c>
      <c r="Z17" s="218">
        <v>2</v>
      </c>
      <c r="AA17" s="218">
        <v>0.02</v>
      </c>
      <c r="AB17" s="218">
        <f t="shared" si="1"/>
        <v>-0.34948500216800937</v>
      </c>
      <c r="AC17" s="218">
        <v>3</v>
      </c>
      <c r="AD17" s="218">
        <v>2</v>
      </c>
      <c r="AE17" s="218">
        <f t="shared" si="2"/>
        <v>-0.69019608002851363</v>
      </c>
      <c r="AF17" s="218">
        <v>2</v>
      </c>
      <c r="AG17" s="218"/>
      <c r="AH17" s="218" t="e">
        <f>0.5+LOG(IF(ISNUMBER(AH7),AH7,AH5))/2</f>
        <v>#VALUE!</v>
      </c>
    </row>
    <row r="18" spans="1:34" ht="12.75" customHeight="1">
      <c r="A18" s="232" t="s">
        <v>20</v>
      </c>
      <c r="B18" s="60"/>
      <c r="C18" s="61"/>
      <c r="D18" s="61"/>
      <c r="E18" s="62"/>
      <c r="F18" s="62"/>
      <c r="G18" s="62"/>
      <c r="H18" s="20" t="s">
        <v>24</v>
      </c>
      <c r="I18" s="21" t="s">
        <v>4</v>
      </c>
      <c r="J18" s="62"/>
      <c r="K18" s="62"/>
      <c r="L18" s="144"/>
      <c r="M18" s="143"/>
      <c r="N18" s="145"/>
      <c r="O18" s="177"/>
      <c r="P18" s="298"/>
      <c r="Q18" s="299"/>
      <c r="R18" s="299"/>
      <c r="S18" s="299"/>
      <c r="T18" s="300"/>
      <c r="U18" s="53"/>
      <c r="V18" s="152"/>
      <c r="W18" s="218">
        <v>1</v>
      </c>
      <c r="X18" s="218">
        <v>60</v>
      </c>
      <c r="Y18" s="218">
        <f t="shared" si="0"/>
        <v>-0.17609125905568118</v>
      </c>
      <c r="Z18" s="218">
        <v>2</v>
      </c>
      <c r="AA18" s="218">
        <v>0.05</v>
      </c>
      <c r="AB18" s="218">
        <f t="shared" si="1"/>
        <v>-0.15051499783199063</v>
      </c>
      <c r="AC18" s="218">
        <v>3</v>
      </c>
      <c r="AD18" s="218">
        <v>5</v>
      </c>
      <c r="AE18" s="218">
        <f t="shared" si="2"/>
        <v>-0.27875360095282886</v>
      </c>
      <c r="AF18" s="218">
        <v>3</v>
      </c>
      <c r="AG18" s="218"/>
      <c r="AH18" s="218" t="e">
        <f>LOG(AG12)+1</f>
        <v>#VALUE!</v>
      </c>
    </row>
    <row r="19" spans="1:34" ht="12.75" customHeight="1">
      <c r="A19" s="233"/>
      <c r="B19" s="63"/>
      <c r="G19" s="19"/>
      <c r="H19" s="20" t="s">
        <v>5</v>
      </c>
      <c r="I19" s="21" t="s">
        <v>6</v>
      </c>
      <c r="J19" s="46"/>
      <c r="K19" s="46"/>
      <c r="L19" s="143"/>
      <c r="M19" s="143"/>
      <c r="N19" s="145"/>
      <c r="O19" s="177"/>
      <c r="P19" s="145"/>
      <c r="Q19" s="145"/>
      <c r="R19" s="145"/>
      <c r="S19" s="145"/>
      <c r="T19" s="179"/>
      <c r="U19" s="53"/>
      <c r="V19" s="152"/>
      <c r="W19" s="218">
        <v>1</v>
      </c>
      <c r="X19" s="218">
        <v>50</v>
      </c>
      <c r="Y19" s="218">
        <f t="shared" si="0"/>
        <v>0</v>
      </c>
      <c r="Z19" s="218">
        <v>2</v>
      </c>
      <c r="AA19" s="218">
        <v>0.1</v>
      </c>
      <c r="AB19" s="218">
        <f t="shared" si="1"/>
        <v>0</v>
      </c>
      <c r="AC19" s="218">
        <v>3</v>
      </c>
      <c r="AD19" s="218">
        <v>10</v>
      </c>
      <c r="AE19" s="218">
        <f t="shared" si="2"/>
        <v>4.5757490560675129E-2</v>
      </c>
      <c r="AF19" s="218"/>
      <c r="AG19" s="218"/>
      <c r="AH19" s="218"/>
    </row>
    <row r="20" spans="1:34" ht="12.75" customHeight="1">
      <c r="A20" s="233"/>
      <c r="C20" s="235" t="s">
        <v>68</v>
      </c>
      <c r="D20" s="236"/>
      <c r="E20" s="236"/>
      <c r="F20" s="236"/>
      <c r="G20" s="46"/>
      <c r="H20" s="20"/>
      <c r="I20" s="21"/>
      <c r="J20" s="46"/>
      <c r="K20" s="46"/>
      <c r="L20" s="143"/>
      <c r="M20" s="143"/>
      <c r="N20" s="145"/>
      <c r="O20" s="177"/>
      <c r="P20" s="145"/>
      <c r="Q20" s="145"/>
      <c r="R20" s="145"/>
      <c r="S20" s="145"/>
      <c r="T20" s="179"/>
      <c r="U20" s="53"/>
      <c r="V20" s="152"/>
      <c r="W20" s="218">
        <v>1</v>
      </c>
      <c r="X20" s="218">
        <v>40</v>
      </c>
      <c r="Y20" s="218">
        <f t="shared" si="0"/>
        <v>0.17609125905568118</v>
      </c>
      <c r="Z20" s="218">
        <v>2</v>
      </c>
      <c r="AA20" s="218">
        <v>0.2</v>
      </c>
      <c r="AB20" s="218">
        <f t="shared" si="1"/>
        <v>0.15051499783199063</v>
      </c>
      <c r="AC20" s="218">
        <v>3</v>
      </c>
      <c r="AD20" s="218">
        <v>20</v>
      </c>
      <c r="AE20" s="218">
        <f t="shared" si="2"/>
        <v>0.3979400086720376</v>
      </c>
      <c r="AF20" s="218"/>
      <c r="AG20" s="218"/>
      <c r="AH20" s="218"/>
    </row>
    <row r="21" spans="1:34" ht="12.75" customHeight="1">
      <c r="A21" s="233"/>
      <c r="B21" s="24"/>
      <c r="C21" s="235"/>
      <c r="D21" s="237"/>
      <c r="E21" s="237"/>
      <c r="F21" s="237"/>
      <c r="G21" s="24"/>
      <c r="H21" s="202"/>
      <c r="I21" s="23"/>
      <c r="J21" s="24"/>
      <c r="L21" s="143"/>
      <c r="M21" s="143"/>
      <c r="N21" s="145"/>
      <c r="O21" s="177"/>
      <c r="P21" s="145"/>
      <c r="Q21" s="145"/>
      <c r="R21" s="145"/>
      <c r="S21" s="145"/>
      <c r="T21" s="179"/>
      <c r="U21" s="53"/>
      <c r="V21" s="152"/>
      <c r="W21" s="218">
        <v>1</v>
      </c>
      <c r="X21" s="218">
        <v>30</v>
      </c>
      <c r="Y21" s="218">
        <f t="shared" si="0"/>
        <v>0.36797678529459438</v>
      </c>
      <c r="Z21" s="218">
        <v>2</v>
      </c>
      <c r="AA21" s="218">
        <v>0.5</v>
      </c>
      <c r="AB21" s="218">
        <f t="shared" si="1"/>
        <v>0.34948500216800937</v>
      </c>
      <c r="AC21" s="218">
        <v>3</v>
      </c>
      <c r="AD21" s="218">
        <v>30</v>
      </c>
      <c r="AE21" s="218">
        <f t="shared" si="2"/>
        <v>0.63202321470540568</v>
      </c>
      <c r="AF21" s="218"/>
      <c r="AG21" s="218"/>
      <c r="AH21" s="218"/>
    </row>
    <row r="22" spans="1:34" ht="12.75" customHeight="1">
      <c r="A22" s="233"/>
      <c r="C22" s="64"/>
      <c r="D22" s="65"/>
      <c r="E22" s="65"/>
      <c r="F22" s="65"/>
      <c r="G22" s="64"/>
      <c r="H22" s="66"/>
      <c r="I22" s="23"/>
      <c r="J22" s="24"/>
      <c r="L22" s="143"/>
      <c r="M22" s="143"/>
      <c r="N22" s="145"/>
      <c r="O22" s="177"/>
      <c r="P22" s="145"/>
      <c r="Q22" s="145"/>
      <c r="R22" s="145"/>
      <c r="S22" s="145"/>
      <c r="T22" s="179"/>
      <c r="U22" s="53"/>
      <c r="V22" s="152"/>
      <c r="W22" s="218">
        <v>1</v>
      </c>
      <c r="X22" s="218">
        <v>20</v>
      </c>
      <c r="Y22" s="218">
        <f t="shared" si="0"/>
        <v>0.6020599913279624</v>
      </c>
      <c r="Z22" s="218">
        <v>2</v>
      </c>
      <c r="AA22" s="218">
        <v>1</v>
      </c>
      <c r="AB22" s="218">
        <f t="shared" si="1"/>
        <v>0.5</v>
      </c>
      <c r="AC22" s="218">
        <v>3</v>
      </c>
      <c r="AD22" s="218">
        <v>40</v>
      </c>
      <c r="AE22" s="218">
        <f t="shared" si="2"/>
        <v>0.82390874094431887</v>
      </c>
      <c r="AF22" s="218"/>
      <c r="AG22" s="218"/>
      <c r="AH22" s="218"/>
    </row>
    <row r="23" spans="1:34" ht="12.75" customHeight="1">
      <c r="A23" s="233"/>
      <c r="B23" s="24" t="s">
        <v>69</v>
      </c>
      <c r="C23" s="24"/>
      <c r="E23" s="24"/>
      <c r="F23" s="24"/>
      <c r="G23" s="24"/>
      <c r="H23" s="20"/>
      <c r="I23" s="21"/>
      <c r="J23" s="25"/>
      <c r="L23" s="143"/>
      <c r="M23" s="143"/>
      <c r="N23" s="145"/>
      <c r="O23" s="177"/>
      <c r="P23" s="145"/>
      <c r="Q23" s="145"/>
      <c r="R23" s="145"/>
      <c r="S23" s="145"/>
      <c r="T23" s="179"/>
      <c r="U23" s="53"/>
      <c r="V23" s="152"/>
      <c r="W23" s="218">
        <v>1</v>
      </c>
      <c r="X23" s="218">
        <v>10</v>
      </c>
      <c r="Y23" s="218">
        <f t="shared" si="0"/>
        <v>0.95424250943932487</v>
      </c>
      <c r="Z23" s="218">
        <v>2</v>
      </c>
      <c r="AA23" s="218">
        <v>2</v>
      </c>
      <c r="AB23" s="218">
        <f t="shared" si="1"/>
        <v>0.65051499783199063</v>
      </c>
      <c r="AC23" s="218">
        <v>3</v>
      </c>
      <c r="AD23" s="218">
        <v>50</v>
      </c>
      <c r="AE23" s="218">
        <f t="shared" si="2"/>
        <v>1</v>
      </c>
      <c r="AF23" s="218"/>
      <c r="AG23" s="218"/>
      <c r="AH23" s="218"/>
    </row>
    <row r="24" spans="1:34" ht="12.75" customHeight="1">
      <c r="A24" s="233"/>
      <c r="B24" s="24" t="s">
        <v>25</v>
      </c>
      <c r="C24" s="46"/>
      <c r="D24" s="67"/>
      <c r="E24" s="46"/>
      <c r="H24" s="68"/>
      <c r="I24" s="69"/>
      <c r="L24" s="143"/>
      <c r="M24" s="143"/>
      <c r="N24" s="145"/>
      <c r="O24" s="177"/>
      <c r="P24" s="145"/>
      <c r="Q24" s="145"/>
      <c r="R24" s="145"/>
      <c r="S24" s="145"/>
      <c r="T24" s="179"/>
      <c r="U24" s="53"/>
      <c r="V24" s="153"/>
      <c r="W24" s="218">
        <v>1</v>
      </c>
      <c r="X24" s="218">
        <v>5</v>
      </c>
      <c r="Y24" s="218">
        <f t="shared" si="0"/>
        <v>1.2787536009528289</v>
      </c>
      <c r="Z24" s="218">
        <v>2</v>
      </c>
      <c r="AA24" s="218">
        <v>5</v>
      </c>
      <c r="AB24" s="218">
        <f t="shared" si="1"/>
        <v>0.84948500216800937</v>
      </c>
      <c r="AC24" s="218">
        <v>3</v>
      </c>
      <c r="AD24" s="218">
        <v>60</v>
      </c>
      <c r="AE24" s="218">
        <f t="shared" si="2"/>
        <v>1.1760912590556811</v>
      </c>
      <c r="AF24" s="218"/>
      <c r="AG24" s="218"/>
      <c r="AH24" s="218"/>
    </row>
    <row r="25" spans="1:34" ht="12.75" customHeight="1">
      <c r="A25" s="233"/>
      <c r="B25" s="26"/>
      <c r="C25" s="26"/>
      <c r="D25" s="46"/>
      <c r="E25" s="46"/>
      <c r="I25" s="70"/>
      <c r="L25" s="143"/>
      <c r="M25" s="143"/>
      <c r="N25" s="145"/>
      <c r="O25" s="177"/>
      <c r="P25" s="145"/>
      <c r="Q25" s="145"/>
      <c r="R25" s="145"/>
      <c r="S25" s="145"/>
      <c r="T25" s="179"/>
      <c r="U25" s="53"/>
      <c r="V25" s="153"/>
      <c r="W25" s="218">
        <v>1</v>
      </c>
      <c r="X25" s="218">
        <v>2</v>
      </c>
      <c r="Y25" s="218">
        <f t="shared" si="0"/>
        <v>1.6901960800285136</v>
      </c>
      <c r="Z25" s="218">
        <v>2</v>
      </c>
      <c r="AA25" s="218">
        <v>10</v>
      </c>
      <c r="AB25" s="218">
        <f t="shared" si="1"/>
        <v>1</v>
      </c>
      <c r="AC25" s="218">
        <v>3</v>
      </c>
      <c r="AD25" s="218">
        <v>70</v>
      </c>
      <c r="AE25" s="218">
        <f t="shared" si="2"/>
        <v>1.3679767852945943</v>
      </c>
      <c r="AF25" s="218"/>
      <c r="AG25" s="218"/>
      <c r="AH25" s="218"/>
    </row>
    <row r="26" spans="1:34" ht="12.75" customHeight="1">
      <c r="A26" s="233"/>
      <c r="B26" s="46"/>
      <c r="C26" s="46"/>
      <c r="D26" s="64"/>
      <c r="E26" s="71"/>
      <c r="F26" s="72"/>
      <c r="H26" s="68"/>
      <c r="I26" s="69"/>
      <c r="L26" s="144"/>
      <c r="M26" s="144"/>
      <c r="N26" s="145"/>
      <c r="O26" s="177"/>
      <c r="P26" s="145"/>
      <c r="Q26" s="145"/>
      <c r="R26" s="145"/>
      <c r="S26" s="145"/>
      <c r="T26" s="179"/>
      <c r="U26" s="53"/>
      <c r="V26" s="153"/>
      <c r="W26" s="218">
        <v>1</v>
      </c>
      <c r="X26" s="218">
        <v>1</v>
      </c>
      <c r="Y26" s="218">
        <f t="shared" si="0"/>
        <v>1.9956351945975499</v>
      </c>
      <c r="Z26" s="218">
        <v>2</v>
      </c>
      <c r="AA26" s="218">
        <v>20</v>
      </c>
      <c r="AB26" s="218">
        <f t="shared" si="1"/>
        <v>1.1505149978319906</v>
      </c>
      <c r="AC26" s="218">
        <v>3</v>
      </c>
      <c r="AD26" s="218">
        <v>80</v>
      </c>
      <c r="AE26" s="218">
        <f t="shared" si="2"/>
        <v>1.6020599913279625</v>
      </c>
      <c r="AF26" s="218"/>
      <c r="AG26" s="218"/>
      <c r="AH26" s="218"/>
    </row>
    <row r="27" spans="1:34" ht="12.75" customHeight="1">
      <c r="A27" s="233"/>
      <c r="B27" s="46"/>
      <c r="C27" s="46"/>
      <c r="D27" s="46"/>
      <c r="E27" s="46"/>
      <c r="H27" s="20" t="s">
        <v>26</v>
      </c>
      <c r="I27" s="21" t="s">
        <v>27</v>
      </c>
      <c r="L27" s="144"/>
      <c r="M27" s="144"/>
      <c r="N27" s="145"/>
      <c r="O27" s="177"/>
      <c r="P27" s="145"/>
      <c r="Q27" s="145"/>
      <c r="R27" s="145"/>
      <c r="S27" s="145"/>
      <c r="T27" s="179"/>
      <c r="U27" s="53"/>
      <c r="V27" s="153"/>
      <c r="W27" s="218">
        <v>1</v>
      </c>
      <c r="X27" s="218">
        <v>0.5</v>
      </c>
      <c r="Y27" s="218">
        <f t="shared" si="0"/>
        <v>2.2988530764097068</v>
      </c>
      <c r="Z27" s="218">
        <v>2</v>
      </c>
      <c r="AA27" s="218">
        <v>50</v>
      </c>
      <c r="AB27" s="218">
        <f t="shared" si="1"/>
        <v>1.3494850021680094</v>
      </c>
      <c r="AC27" s="218">
        <v>3</v>
      </c>
      <c r="AD27" s="218">
        <v>90</v>
      </c>
      <c r="AE27" s="218">
        <f t="shared" si="2"/>
        <v>1.954242509439325</v>
      </c>
      <c r="AF27" s="218"/>
      <c r="AG27" s="218"/>
      <c r="AH27" s="218"/>
    </row>
    <row r="28" spans="1:34" ht="12.75" customHeight="1">
      <c r="A28" s="233"/>
      <c r="B28" s="46"/>
      <c r="C28" s="46"/>
      <c r="D28" s="46" t="s">
        <v>28</v>
      </c>
      <c r="E28" s="46"/>
      <c r="H28" s="73"/>
      <c r="I28" s="74"/>
      <c r="L28" s="144"/>
      <c r="M28" s="144"/>
      <c r="N28" s="145"/>
      <c r="O28" s="177"/>
      <c r="P28" s="145"/>
      <c r="Q28" s="145"/>
      <c r="R28" s="145"/>
      <c r="S28" s="145"/>
      <c r="T28" s="179"/>
      <c r="U28" s="53"/>
      <c r="W28" s="218">
        <v>1</v>
      </c>
      <c r="X28" s="218">
        <v>0.2</v>
      </c>
      <c r="Y28" s="218">
        <f t="shared" si="0"/>
        <v>2.6981005456233897</v>
      </c>
      <c r="Z28" s="218">
        <v>2</v>
      </c>
      <c r="AA28" s="218">
        <v>100</v>
      </c>
      <c r="AB28" s="218">
        <f t="shared" si="1"/>
        <v>1.5</v>
      </c>
      <c r="AC28" s="218">
        <v>3</v>
      </c>
      <c r="AD28" s="218">
        <v>95</v>
      </c>
      <c r="AE28" s="218">
        <f t="shared" si="2"/>
        <v>2.2787536009528289</v>
      </c>
      <c r="AF28" s="218"/>
      <c r="AG28" s="218"/>
      <c r="AH28" s="218"/>
    </row>
    <row r="29" spans="1:34" ht="12.75" customHeight="1">
      <c r="A29" s="233"/>
      <c r="B29" s="46"/>
      <c r="C29" s="46"/>
      <c r="E29" s="46"/>
      <c r="F29" s="75"/>
      <c r="H29" s="76"/>
      <c r="J29" s="25"/>
      <c r="L29" s="144"/>
      <c r="M29" s="144"/>
      <c r="N29" s="145"/>
      <c r="O29" s="177"/>
      <c r="P29" s="145"/>
      <c r="Q29" s="145"/>
      <c r="R29" s="145"/>
      <c r="S29" s="145"/>
      <c r="T29" s="179"/>
      <c r="U29" s="53"/>
      <c r="W29" s="218">
        <v>1</v>
      </c>
      <c r="X29" s="218">
        <v>0.1</v>
      </c>
      <c r="Y29" s="218">
        <f t="shared" si="0"/>
        <v>2.9995654882259823</v>
      </c>
      <c r="Z29" s="218">
        <v>2</v>
      </c>
      <c r="AA29" s="218">
        <v>200</v>
      </c>
      <c r="AB29" s="218">
        <f t="shared" si="1"/>
        <v>1.6505149978319906</v>
      </c>
      <c r="AC29" s="218">
        <v>3</v>
      </c>
      <c r="AD29" s="218">
        <v>99</v>
      </c>
      <c r="AE29" s="218">
        <f t="shared" si="2"/>
        <v>2.9956351945975497</v>
      </c>
      <c r="AF29" s="218"/>
      <c r="AG29" s="218"/>
      <c r="AH29" s="218"/>
    </row>
    <row r="30" spans="1:34" ht="12.75" customHeight="1">
      <c r="A30" s="233"/>
      <c r="B30" s="46"/>
      <c r="D30" s="64" t="s">
        <v>29</v>
      </c>
      <c r="E30" s="46"/>
      <c r="F30" s="77"/>
      <c r="H30" s="241"/>
      <c r="I30" s="242"/>
      <c r="L30" s="144"/>
      <c r="M30" s="144"/>
      <c r="N30" s="145"/>
      <c r="O30" s="177"/>
      <c r="P30" s="145"/>
      <c r="Q30" s="145"/>
      <c r="R30" s="145"/>
      <c r="S30" s="145"/>
      <c r="T30" s="179"/>
      <c r="U30" s="53"/>
      <c r="V30" s="138"/>
      <c r="W30" s="219"/>
      <c r="X30" s="219"/>
      <c r="Y30" s="218"/>
      <c r="Z30" s="218">
        <v>2</v>
      </c>
      <c r="AA30" s="218">
        <v>500</v>
      </c>
      <c r="AB30" s="218">
        <f t="shared" si="1"/>
        <v>1.8494850021680094</v>
      </c>
      <c r="AC30" s="218"/>
      <c r="AD30" s="218"/>
      <c r="AE30" s="218"/>
      <c r="AF30" s="218"/>
      <c r="AG30" s="218"/>
      <c r="AH30" s="218"/>
    </row>
    <row r="31" spans="1:34" ht="12.75" customHeight="1">
      <c r="A31" s="233"/>
      <c r="B31" s="46"/>
      <c r="C31" s="46"/>
      <c r="H31" s="76"/>
      <c r="L31" s="145"/>
      <c r="M31" s="145"/>
      <c r="N31" s="145"/>
      <c r="O31" s="177"/>
      <c r="P31" s="145"/>
      <c r="Q31" s="145"/>
      <c r="R31" s="145"/>
      <c r="S31" s="145"/>
      <c r="T31" s="179"/>
      <c r="U31" s="53"/>
      <c r="V31" s="138"/>
      <c r="W31" s="218"/>
      <c r="X31" s="218"/>
      <c r="Y31" s="218"/>
      <c r="Z31" s="218">
        <v>2</v>
      </c>
      <c r="AA31" s="218">
        <v>1000</v>
      </c>
      <c r="AB31" s="218">
        <f t="shared" si="1"/>
        <v>2</v>
      </c>
      <c r="AC31" s="218"/>
      <c r="AD31" s="218"/>
      <c r="AE31" s="218"/>
      <c r="AF31" s="218"/>
      <c r="AG31" s="218"/>
      <c r="AH31" s="218"/>
    </row>
    <row r="32" spans="1:34" ht="12.75" customHeight="1">
      <c r="A32" s="233"/>
      <c r="B32" s="46"/>
      <c r="C32" s="46"/>
      <c r="H32" s="22"/>
      <c r="L32" s="145"/>
      <c r="M32" s="145"/>
      <c r="N32" s="145"/>
      <c r="O32" s="177"/>
      <c r="P32" s="145"/>
      <c r="Q32" s="145"/>
      <c r="R32" s="145"/>
      <c r="S32" s="145"/>
      <c r="T32" s="179"/>
      <c r="U32" s="53"/>
      <c r="V32" s="139"/>
      <c r="W32" s="218"/>
      <c r="X32" s="218"/>
      <c r="Y32" s="218"/>
      <c r="Z32" s="218">
        <v>2</v>
      </c>
      <c r="AA32" s="218" t="s">
        <v>72</v>
      </c>
      <c r="AB32" s="218">
        <v>-2</v>
      </c>
      <c r="AC32" s="218"/>
      <c r="AD32" s="218"/>
      <c r="AE32" s="218"/>
      <c r="AF32" s="218"/>
      <c r="AG32" s="218"/>
      <c r="AH32" s="218"/>
    </row>
    <row r="33" spans="1:36" ht="12.75" customHeight="1">
      <c r="A33" s="233"/>
      <c r="B33" s="46"/>
      <c r="C33" s="46"/>
      <c r="D33" s="238" t="s">
        <v>30</v>
      </c>
      <c r="E33" s="239"/>
      <c r="F33" s="239"/>
      <c r="G33" s="239"/>
      <c r="H33" s="78"/>
      <c r="I33" s="140"/>
      <c r="L33" s="145"/>
      <c r="M33" s="145"/>
      <c r="N33" s="145"/>
      <c r="O33" s="177"/>
      <c r="P33" s="145"/>
      <c r="Q33" s="145"/>
      <c r="R33" s="145"/>
      <c r="S33" s="145"/>
      <c r="T33" s="179"/>
      <c r="U33" s="53"/>
      <c r="V33" s="139"/>
      <c r="W33" s="218"/>
      <c r="X33" s="218"/>
      <c r="Y33" s="218"/>
      <c r="Z33" s="218">
        <v>2</v>
      </c>
      <c r="AA33" s="218" t="s">
        <v>73</v>
      </c>
      <c r="AB33" s="218">
        <v>3</v>
      </c>
      <c r="AC33" s="218"/>
      <c r="AD33" s="218"/>
      <c r="AE33" s="218"/>
      <c r="AF33" s="218"/>
      <c r="AG33" s="218"/>
      <c r="AH33" s="218"/>
    </row>
    <row r="34" spans="1:36" s="46" customFormat="1" ht="12.75" customHeight="1">
      <c r="A34" s="233"/>
      <c r="D34" s="239"/>
      <c r="E34" s="239"/>
      <c r="F34" s="239"/>
      <c r="G34" s="239"/>
      <c r="H34" s="246">
        <f>IF(pop&gt;0,(1-(egf+cgf)/pop),0)</f>
        <v>0</v>
      </c>
      <c r="I34" s="246"/>
      <c r="J34" s="79"/>
      <c r="L34" s="145"/>
      <c r="M34" s="145"/>
      <c r="N34" s="145"/>
      <c r="O34" s="177"/>
      <c r="P34" s="145"/>
      <c r="Q34" s="145"/>
      <c r="R34" s="145"/>
      <c r="S34" s="145"/>
      <c r="T34" s="179"/>
      <c r="U34" s="53"/>
      <c r="V34" s="138"/>
      <c r="W34" s="218"/>
      <c r="X34" s="218"/>
      <c r="Y34" s="218"/>
      <c r="Z34" s="218"/>
      <c r="AA34" s="218"/>
      <c r="AB34" s="218"/>
      <c r="AC34" s="218"/>
      <c r="AD34" s="218"/>
      <c r="AE34" s="218"/>
      <c r="AF34" s="218"/>
      <c r="AG34" s="218"/>
      <c r="AH34" s="218"/>
      <c r="AI34" s="4"/>
    </row>
    <row r="35" spans="1:36" s="46" customFormat="1" ht="12.75" customHeight="1">
      <c r="A35" s="233"/>
      <c r="H35" s="22"/>
      <c r="J35" s="27"/>
      <c r="L35" s="145"/>
      <c r="M35" s="145"/>
      <c r="N35" s="145"/>
      <c r="O35" s="177"/>
      <c r="P35" s="145"/>
      <c r="Q35" s="145"/>
      <c r="R35" s="145"/>
      <c r="S35" s="145"/>
      <c r="T35" s="179"/>
      <c r="U35" s="53"/>
      <c r="V35" s="139"/>
      <c r="W35" s="218"/>
      <c r="X35" s="218"/>
      <c r="Y35" s="218"/>
      <c r="Z35" s="218"/>
      <c r="AA35" s="218"/>
      <c r="AB35" s="218"/>
      <c r="AC35" s="218"/>
      <c r="AD35" s="218"/>
      <c r="AE35" s="218"/>
      <c r="AF35" s="218"/>
      <c r="AG35" s="218"/>
      <c r="AH35" s="218"/>
      <c r="AI35" s="4"/>
    </row>
    <row r="36" spans="1:36" ht="7.5" customHeight="1">
      <c r="A36" s="234"/>
      <c r="B36" s="28"/>
      <c r="C36" s="80"/>
      <c r="D36" s="81"/>
      <c r="E36" s="80"/>
      <c r="F36" s="80"/>
      <c r="G36" s="80"/>
      <c r="H36" s="82"/>
      <c r="I36" s="83"/>
      <c r="J36" s="59"/>
      <c r="K36" s="59"/>
      <c r="L36" s="149"/>
      <c r="M36" s="149"/>
      <c r="N36" s="149"/>
      <c r="O36" s="178"/>
      <c r="P36" s="145"/>
      <c r="Q36" s="145"/>
      <c r="R36" s="145"/>
      <c r="S36" s="145"/>
      <c r="T36" s="179"/>
      <c r="U36" s="53"/>
      <c r="W36" s="218"/>
      <c r="X36" s="218"/>
      <c r="Y36" s="218"/>
      <c r="Z36" s="218"/>
      <c r="AA36" s="218"/>
      <c r="AB36" s="218"/>
      <c r="AC36" s="218"/>
      <c r="AD36" s="218"/>
      <c r="AE36" s="218"/>
      <c r="AF36" s="218"/>
      <c r="AG36" s="218"/>
      <c r="AH36" s="218"/>
    </row>
    <row r="37" spans="1:36" ht="12.75" customHeight="1">
      <c r="A37" s="232" t="s">
        <v>7</v>
      </c>
      <c r="B37" s="26"/>
      <c r="C37" s="261" t="s">
        <v>31</v>
      </c>
      <c r="D37" s="263"/>
      <c r="E37" s="263"/>
      <c r="F37" s="263"/>
      <c r="G37" s="46"/>
      <c r="H37" s="202"/>
      <c r="I37" s="23"/>
      <c r="J37" s="46"/>
      <c r="K37" s="46"/>
      <c r="L37" s="144"/>
      <c r="M37" s="144"/>
      <c r="N37" s="145"/>
      <c r="O37" s="177"/>
      <c r="P37" s="145"/>
      <c r="Q37" s="145"/>
      <c r="R37" s="145"/>
      <c r="S37" s="145"/>
      <c r="T37" s="179"/>
      <c r="U37" s="53"/>
      <c r="V37" s="139"/>
      <c r="W37" s="218"/>
      <c r="X37" s="218"/>
      <c r="Y37" s="218"/>
      <c r="Z37" s="218"/>
      <c r="AA37" s="218"/>
      <c r="AB37" s="218"/>
      <c r="AC37" s="218"/>
      <c r="AD37" s="218"/>
      <c r="AE37" s="218"/>
      <c r="AF37" s="218"/>
      <c r="AG37" s="218"/>
      <c r="AH37" s="218"/>
      <c r="AI37" s="46"/>
    </row>
    <row r="38" spans="1:36" ht="12.75" customHeight="1">
      <c r="A38" s="244"/>
      <c r="C38" s="262"/>
      <c r="D38" s="264"/>
      <c r="E38" s="264"/>
      <c r="F38" s="264"/>
      <c r="G38" s="29" t="s">
        <v>11</v>
      </c>
      <c r="H38" s="84" t="s">
        <v>32</v>
      </c>
      <c r="I38" s="85" t="s">
        <v>33</v>
      </c>
      <c r="J38" s="30" t="s">
        <v>12</v>
      </c>
      <c r="L38" s="144"/>
      <c r="M38" s="144"/>
      <c r="N38" s="145"/>
      <c r="O38" s="177"/>
      <c r="P38" s="145"/>
      <c r="Q38" s="145"/>
      <c r="R38" s="145"/>
      <c r="S38" s="145"/>
      <c r="T38" s="179"/>
      <c r="U38" s="53"/>
      <c r="V38" s="139"/>
      <c r="W38" s="218"/>
      <c r="X38" s="218"/>
      <c r="Y38" s="218"/>
      <c r="Z38" s="218"/>
      <c r="AA38" s="218"/>
      <c r="AB38" s="218"/>
      <c r="AC38" s="218"/>
      <c r="AD38" s="218"/>
      <c r="AE38" s="218"/>
      <c r="AF38" s="218"/>
      <c r="AG38" s="218"/>
      <c r="AH38" s="218"/>
      <c r="AI38" s="46"/>
    </row>
    <row r="39" spans="1:36" ht="6" customHeight="1">
      <c r="A39" s="244"/>
      <c r="B39" s="46"/>
      <c r="D39" s="86"/>
      <c r="E39" s="86"/>
      <c r="F39" s="86"/>
      <c r="I39" s="70"/>
      <c r="L39" s="144"/>
      <c r="M39" s="144"/>
      <c r="N39" s="145"/>
      <c r="O39" s="177"/>
      <c r="P39" s="145"/>
      <c r="Q39" s="145"/>
      <c r="R39" s="145"/>
      <c r="S39" s="145"/>
      <c r="T39" s="179"/>
      <c r="U39" s="53"/>
      <c r="V39" s="46"/>
      <c r="W39" s="218"/>
      <c r="X39" s="218"/>
      <c r="Y39" s="218"/>
      <c r="Z39" s="218"/>
      <c r="AA39" s="218"/>
      <c r="AB39" s="218"/>
      <c r="AC39" s="218"/>
      <c r="AD39" s="218"/>
      <c r="AE39" s="218"/>
      <c r="AF39" s="218"/>
      <c r="AG39" s="218"/>
      <c r="AH39" s="218"/>
    </row>
    <row r="40" spans="1:36" ht="12.75" customHeight="1">
      <c r="A40" s="244"/>
      <c r="B40" s="46"/>
      <c r="C40" s="46"/>
      <c r="D40" s="40" t="s">
        <v>36</v>
      </c>
      <c r="F40" s="87"/>
      <c r="H40" s="88"/>
      <c r="I40" s="89"/>
      <c r="K40" s="25"/>
      <c r="L40" s="144"/>
      <c r="M40" s="144"/>
      <c r="N40" s="145"/>
      <c r="O40" s="177"/>
      <c r="P40" s="145"/>
      <c r="Q40" s="145"/>
      <c r="R40" s="145"/>
      <c r="S40" s="145"/>
      <c r="T40" s="179"/>
      <c r="U40" s="53"/>
      <c r="V40" s="139"/>
      <c r="W40" s="218"/>
      <c r="X40" s="218"/>
      <c r="Y40" s="218"/>
      <c r="Z40" s="218"/>
      <c r="AA40" s="218"/>
      <c r="AB40" s="218"/>
      <c r="AC40" s="218"/>
      <c r="AD40" s="218"/>
      <c r="AE40" s="218"/>
      <c r="AF40" s="218"/>
      <c r="AG40" s="218"/>
      <c r="AH40" s="218"/>
    </row>
    <row r="41" spans="1:36" ht="12.75" customHeight="1">
      <c r="A41" s="244"/>
      <c r="B41" s="46"/>
      <c r="C41" s="46"/>
      <c r="D41" s="46"/>
      <c r="E41" s="67"/>
      <c r="I41" s="90"/>
      <c r="L41" s="144"/>
      <c r="M41" s="144"/>
      <c r="N41" s="145"/>
      <c r="O41" s="177"/>
      <c r="P41" s="145"/>
      <c r="Q41" s="145"/>
      <c r="R41" s="145"/>
      <c r="S41" s="145"/>
      <c r="T41" s="179"/>
      <c r="U41" s="53"/>
      <c r="W41" s="218"/>
      <c r="X41" s="218"/>
      <c r="Y41" s="218"/>
      <c r="Z41" s="218"/>
      <c r="AA41" s="218"/>
      <c r="AB41" s="218"/>
      <c r="AC41" s="218"/>
      <c r="AD41" s="218"/>
      <c r="AE41" s="218"/>
      <c r="AF41" s="218"/>
      <c r="AG41" s="218"/>
      <c r="AH41" s="218"/>
    </row>
    <row r="42" spans="1:36" ht="6" customHeight="1">
      <c r="A42" s="244"/>
      <c r="B42" s="46"/>
      <c r="C42" s="46"/>
      <c r="D42" s="46"/>
      <c r="E42" s="64"/>
      <c r="H42" s="25"/>
      <c r="I42" s="33"/>
      <c r="L42" s="144"/>
      <c r="M42" s="144"/>
      <c r="N42" s="145"/>
      <c r="O42" s="177"/>
      <c r="P42" s="145"/>
      <c r="Q42" s="145"/>
      <c r="R42" s="145"/>
      <c r="S42" s="145"/>
      <c r="T42" s="179"/>
      <c r="U42" s="53"/>
      <c r="W42" s="218"/>
      <c r="X42" s="218"/>
      <c r="Y42" s="218"/>
      <c r="Z42" s="218"/>
      <c r="AA42" s="218"/>
      <c r="AB42" s="218"/>
      <c r="AC42" s="218"/>
      <c r="AD42" s="218"/>
      <c r="AE42" s="218"/>
      <c r="AF42" s="218"/>
      <c r="AG42" s="218"/>
      <c r="AH42" s="218"/>
    </row>
    <row r="43" spans="1:36" s="46" customFormat="1" ht="12.75" customHeight="1">
      <c r="A43" s="244"/>
      <c r="D43" s="40" t="s">
        <v>37</v>
      </c>
      <c r="F43" s="87"/>
      <c r="G43" s="77"/>
      <c r="H43" s="91"/>
      <c r="I43" s="74"/>
      <c r="K43" s="25"/>
      <c r="L43" s="144"/>
      <c r="M43" s="144"/>
      <c r="N43" s="145"/>
      <c r="O43" s="177"/>
      <c r="P43" s="145"/>
      <c r="Q43" s="145"/>
      <c r="R43" s="145"/>
      <c r="S43" s="145"/>
      <c r="T43" s="179"/>
      <c r="U43" s="53"/>
      <c r="V43" s="4"/>
      <c r="W43" s="218"/>
      <c r="X43" s="218"/>
      <c r="Y43" s="218"/>
      <c r="Z43" s="218"/>
      <c r="AA43" s="218"/>
      <c r="AB43" s="218"/>
      <c r="AC43" s="218"/>
      <c r="AD43" s="218"/>
      <c r="AE43" s="218"/>
      <c r="AF43" s="218"/>
      <c r="AG43" s="218"/>
      <c r="AH43" s="218"/>
      <c r="AI43" s="4"/>
    </row>
    <row r="44" spans="1:36" ht="12.75" customHeight="1">
      <c r="A44" s="244"/>
      <c r="B44" s="46"/>
      <c r="C44" s="46"/>
      <c r="D44" s="46"/>
      <c r="E44" s="67"/>
      <c r="F44" s="46"/>
      <c r="G44" s="31" t="s">
        <v>13</v>
      </c>
      <c r="H44" s="93" t="s">
        <v>35</v>
      </c>
      <c r="I44" s="21" t="s">
        <v>34</v>
      </c>
      <c r="J44" s="32" t="s">
        <v>14</v>
      </c>
      <c r="K44" s="46"/>
      <c r="L44" s="144"/>
      <c r="M44" s="144"/>
      <c r="N44" s="145"/>
      <c r="O44" s="177"/>
      <c r="P44" s="145"/>
      <c r="Q44" s="145"/>
      <c r="R44" s="145"/>
      <c r="S44" s="145"/>
      <c r="T44" s="179"/>
      <c r="U44" s="53"/>
      <c r="W44" s="218"/>
      <c r="X44" s="218"/>
      <c r="Y44" s="218"/>
      <c r="Z44" s="218"/>
      <c r="AA44" s="218"/>
      <c r="AB44" s="218"/>
      <c r="AC44" s="218"/>
      <c r="AD44" s="218"/>
      <c r="AE44" s="218"/>
      <c r="AF44" s="218"/>
      <c r="AG44" s="218"/>
      <c r="AH44" s="218"/>
    </row>
    <row r="45" spans="1:36" ht="12.75" customHeight="1" thickBot="1">
      <c r="A45" s="245"/>
      <c r="B45" s="59"/>
      <c r="C45" s="59"/>
      <c r="D45" s="59"/>
      <c r="E45" s="59"/>
      <c r="F45" s="59"/>
      <c r="G45" s="59"/>
      <c r="H45" s="80"/>
      <c r="I45" s="80"/>
      <c r="J45" s="59"/>
      <c r="K45" s="59"/>
      <c r="L45" s="150"/>
      <c r="M45" s="150"/>
      <c r="N45" s="149"/>
      <c r="O45" s="178"/>
      <c r="P45" s="145"/>
      <c r="Q45" s="145"/>
      <c r="R45" s="145"/>
      <c r="S45" s="145"/>
      <c r="T45" s="179"/>
      <c r="U45" s="53"/>
      <c r="V45" s="92"/>
      <c r="W45" s="220"/>
      <c r="X45" s="220"/>
      <c r="Y45" s="220"/>
      <c r="Z45" s="220"/>
      <c r="AA45" s="220"/>
      <c r="AB45" s="220"/>
      <c r="AC45" s="220"/>
      <c r="AD45" s="220"/>
      <c r="AE45" s="220"/>
      <c r="AF45" s="220"/>
      <c r="AG45" s="220"/>
      <c r="AH45" s="220"/>
    </row>
    <row r="46" spans="1:36" ht="18.75" customHeight="1">
      <c r="A46" s="95"/>
      <c r="B46" s="34"/>
      <c r="C46" s="34"/>
      <c r="D46" s="268" t="s">
        <v>38</v>
      </c>
      <c r="E46" s="269"/>
      <c r="F46" s="269"/>
      <c r="G46" s="174">
        <v>95</v>
      </c>
      <c r="H46" s="35" t="s">
        <v>3</v>
      </c>
      <c r="I46" s="96"/>
      <c r="J46" s="96"/>
      <c r="K46" s="96"/>
      <c r="L46" s="97"/>
      <c r="M46" s="97"/>
      <c r="N46" s="96"/>
      <c r="O46" s="180" t="s">
        <v>62</v>
      </c>
      <c r="P46" s="96">
        <f>NORMSINV(1-(100-ci)/100/2)</f>
        <v>1.9599639845400536</v>
      </c>
      <c r="Q46" s="96"/>
      <c r="R46" s="96"/>
      <c r="S46" s="96"/>
      <c r="T46" s="98"/>
      <c r="U46" s="46"/>
      <c r="V46" s="99"/>
      <c r="W46" s="220"/>
      <c r="X46" s="220"/>
      <c r="Y46" s="220"/>
      <c r="Z46" s="220"/>
      <c r="AA46" s="220"/>
      <c r="AB46" s="220"/>
      <c r="AC46" s="220"/>
      <c r="AD46" s="220"/>
      <c r="AE46" s="220"/>
      <c r="AF46" s="220"/>
      <c r="AG46" s="220"/>
      <c r="AH46" s="220"/>
      <c r="AI46" s="46"/>
    </row>
    <row r="47" spans="1:36" ht="12.75" customHeight="1">
      <c r="A47" s="232" t="s">
        <v>21</v>
      </c>
      <c r="B47" s="36"/>
      <c r="C47" s="37"/>
      <c r="D47" s="37"/>
      <c r="E47" s="100"/>
      <c r="F47" s="272" t="s">
        <v>39</v>
      </c>
      <c r="G47" s="273"/>
      <c r="H47" s="273"/>
      <c r="I47" s="273"/>
      <c r="J47" s="273"/>
      <c r="K47" s="274"/>
      <c r="L47" s="272" t="s">
        <v>40</v>
      </c>
      <c r="M47" s="279"/>
      <c r="N47" s="280"/>
      <c r="O47" s="282" t="s">
        <v>41</v>
      </c>
      <c r="P47" s="282"/>
      <c r="Q47" s="282"/>
      <c r="R47" s="282"/>
      <c r="S47" s="282"/>
      <c r="T47" s="283"/>
      <c r="U47" s="53"/>
      <c r="V47" s="75"/>
      <c r="W47" s="218"/>
      <c r="X47" s="218"/>
      <c r="Y47" s="218"/>
      <c r="Z47" s="218"/>
      <c r="AA47" s="218"/>
      <c r="AB47" s="218"/>
      <c r="AC47" s="218"/>
      <c r="AD47" s="218"/>
      <c r="AE47" s="218"/>
      <c r="AF47" s="218"/>
      <c r="AG47" s="218"/>
      <c r="AH47" s="218"/>
    </row>
    <row r="48" spans="1:36" s="94" customFormat="1" ht="13.5" customHeight="1">
      <c r="A48" s="270"/>
      <c r="B48" s="38"/>
      <c r="C48" s="39"/>
      <c r="D48" s="102"/>
      <c r="E48" s="103"/>
      <c r="F48" s="254" t="s">
        <v>42</v>
      </c>
      <c r="G48" s="255"/>
      <c r="H48" s="255"/>
      <c r="I48" s="254" t="s">
        <v>43</v>
      </c>
      <c r="J48" s="255"/>
      <c r="K48" s="256"/>
      <c r="L48" s="254" t="s">
        <v>15</v>
      </c>
      <c r="M48" s="255"/>
      <c r="N48" s="256"/>
      <c r="O48" s="257" t="str">
        <f>"of " &amp; D20</f>
        <v xml:space="preserve">of </v>
      </c>
      <c r="P48" s="257"/>
      <c r="Q48" s="258"/>
      <c r="R48" s="284" t="str">
        <f>"of no " &amp; D20</f>
        <v xml:space="preserve">of no </v>
      </c>
      <c r="S48" s="257"/>
      <c r="T48" s="258"/>
      <c r="U48" s="104"/>
      <c r="V48" s="75"/>
      <c r="W48" s="218"/>
      <c r="X48" s="218"/>
      <c r="Y48" s="218"/>
      <c r="Z48" s="218"/>
      <c r="AA48" s="218"/>
      <c r="AB48" s="218"/>
      <c r="AC48" s="218"/>
      <c r="AD48" s="218"/>
      <c r="AE48" s="218"/>
      <c r="AF48" s="218"/>
      <c r="AG48" s="218"/>
      <c r="AH48" s="218"/>
      <c r="AI48" s="4"/>
      <c r="AJ48" s="4"/>
    </row>
    <row r="49" spans="1:36" ht="12.75" customHeight="1">
      <c r="A49" s="270"/>
      <c r="C49" s="275">
        <f>D37</f>
        <v>0</v>
      </c>
      <c r="D49" s="275"/>
      <c r="E49" s="105"/>
      <c r="F49" s="265" t="s">
        <v>44</v>
      </c>
      <c r="G49" s="266"/>
      <c r="H49" s="267"/>
      <c r="I49" s="265" t="s">
        <v>45</v>
      </c>
      <c r="J49" s="266"/>
      <c r="K49" s="267"/>
      <c r="L49" s="265" t="s">
        <v>46</v>
      </c>
      <c r="M49" s="266"/>
      <c r="N49" s="267"/>
      <c r="O49" s="285" t="s">
        <v>47</v>
      </c>
      <c r="P49" s="285"/>
      <c r="Q49" s="286"/>
      <c r="R49" s="287" t="s">
        <v>48</v>
      </c>
      <c r="S49" s="285"/>
      <c r="T49" s="286"/>
      <c r="U49" s="53"/>
      <c r="V49" s="106"/>
      <c r="W49" s="221"/>
      <c r="X49" s="218"/>
      <c r="Y49" s="218"/>
      <c r="Z49" s="218"/>
      <c r="AA49" s="218"/>
      <c r="AB49" s="218"/>
      <c r="AC49" s="218"/>
      <c r="AD49" s="218"/>
      <c r="AE49" s="218"/>
      <c r="AF49" s="218"/>
      <c r="AG49" s="218"/>
      <c r="AH49" s="218"/>
    </row>
    <row r="50" spans="1:36" ht="12.75" customHeight="1">
      <c r="A50" s="270"/>
      <c r="D50" s="43" t="s">
        <v>57</v>
      </c>
      <c r="E50" s="107"/>
      <c r="F50" s="108"/>
      <c r="G50" s="157" t="str">
        <f>IF(aa+cc=0,"",aa/(aa+cc))</f>
        <v/>
      </c>
      <c r="H50" s="110"/>
      <c r="I50" s="108"/>
      <c r="J50" s="157" t="str">
        <f>IF(bb+dd=0,"",bb/(bb+dd))</f>
        <v/>
      </c>
      <c r="K50" s="113"/>
      <c r="L50" s="108"/>
      <c r="M50" s="109" t="str">
        <f>IF(aa+bb=0,"",IF(aa&gt;0,IF(bb&gt;0,(aa/(aa+cc))/(bb/(bb+dd)),"∞"),"∞"))</f>
        <v/>
      </c>
      <c r="N50" s="113"/>
      <c r="O50" s="156"/>
      <c r="P50" s="111" t="str">
        <f>IF(aa+bb=0,"",aa/(aa+bb))</f>
        <v/>
      </c>
      <c r="Q50" s="110"/>
      <c r="R50" s="112"/>
      <c r="S50" s="204" t="str">
        <f>IF(aa+bb=0,"",bb/(aa+bb))</f>
        <v/>
      </c>
      <c r="T50" s="113"/>
      <c r="U50" s="53"/>
      <c r="W50" s="222"/>
      <c r="X50" s="218"/>
      <c r="Y50" s="218"/>
      <c r="Z50" s="218"/>
      <c r="AA50" s="218"/>
      <c r="AB50" s="218"/>
      <c r="AC50" s="218"/>
      <c r="AD50" s="218"/>
      <c r="AE50" s="218"/>
      <c r="AF50" s="218"/>
      <c r="AG50" s="218"/>
      <c r="AH50" s="218"/>
    </row>
    <row r="51" spans="1:36" ht="12.75" customHeight="1">
      <c r="A51" s="270"/>
      <c r="B51" s="53"/>
      <c r="C51" s="46"/>
      <c r="D51" s="42" t="str">
        <f>ci &amp; "% CIs"</f>
        <v>95% CIs</v>
      </c>
      <c r="E51" s="115"/>
      <c r="F51" s="118" t="str">
        <f>IF(aa+cc=0,"",(2*aa+zscore^2-zscore*SQRT(zscore^2+4*aa*(1-aa/(aa+cc))))/(2*(aa+cc+zscore^2)))</f>
        <v/>
      </c>
      <c r="G51" s="141" t="s">
        <v>18</v>
      </c>
      <c r="H51" s="117" t="str">
        <f>IF(aa+cc=0,"",(2*aa+zscore^2+zscore*SQRT(zscore^2+4*aa*(1-aa/(aa+cc))))/(2*(aa+cc+zscore^2)))</f>
        <v/>
      </c>
      <c r="I51" s="118" t="str">
        <f>IF(bb+dd=0,"",(2*bb+zscore^2-zscore*SQRT(zscore^2+4*bb*(1-bb/(bb+dd))))/(2*(bb+dd+zscore^2)))</f>
        <v/>
      </c>
      <c r="J51" s="141" t="s">
        <v>18</v>
      </c>
      <c r="K51" s="158" t="str">
        <f>IF(bb+dd=0,"",(2*bb+zscore^2+zscore*SQRT(zscore^2+4*bb*(1-bb/(bb+dd))))/(2*(bb+dd+zscore^2)))</f>
        <v/>
      </c>
      <c r="L51" s="163" t="str">
        <f>IF(plrat="∞","",IF(OR(aa=0,dd=0,aa+cc=0,bb+dd=0),"",EXP(LN(plrat) -zscore*SQRT(1/aa+1/bb-1/(aa+cc)-1/(bb+dd)))))</f>
        <v/>
      </c>
      <c r="M51" s="141" t="s">
        <v>18</v>
      </c>
      <c r="N51" s="164" t="str">
        <f>IF(plrat="∞","",IF(OR(aa=0,dd=0,aa+cc=0,bb+dd=0),"",EXP(LN(plrat) +zscore*SQRT(1/aa+1/bb-1/(aa+cc)-1/(bb+dd)))))</f>
        <v/>
      </c>
      <c r="O51" s="129" t="str">
        <f>IF(aa+bb=0,"",(2*aa+zscore^2-zscore*SQRT(zscore^2+4*aa*(1-aa/(aa+bb))))/(2*(aa+bb+zscore^2)))</f>
        <v/>
      </c>
      <c r="P51" s="141" t="str">
        <f>IF(O51&lt;=P50,IF(P50&lt;=Q51,"to","to ∞ to"),"to ∞ to")</f>
        <v>to</v>
      </c>
      <c r="Q51" s="119" t="str">
        <f>IF(aa+bb=0,"",(2*aa+zscore^2+zscore*SQRT(zscore^2+4*aa*(1-aa/(aa+bb))))/(2*(aa+bb+zscore^2)))</f>
        <v/>
      </c>
      <c r="R51" s="120" t="str">
        <f>IF(aa+bb=0,"",(2*bb+zscore^2-zscore*SQRT(zscore^2+4*bb*(1-bb/(aa+bb))))/(2*(aa+bb+zscore^2)))</f>
        <v/>
      </c>
      <c r="S51" s="121" t="str">
        <f>IF(R51&lt;=S50,IF(S50&lt;=T51,"to","to ∞ to"),"to ∞ to")</f>
        <v>to</v>
      </c>
      <c r="T51" s="119" t="str">
        <f>IF(aa+bb=0,"",(2*bb+zscore^2+zscore*SQRT(zscore^2+4*bb*(1-bb/(aa+bb))))/(2*(aa+bb+zscore^2)))</f>
        <v/>
      </c>
      <c r="U51" s="53"/>
      <c r="AJ51" s="94"/>
    </row>
    <row r="52" spans="1:36" ht="12.75" customHeight="1">
      <c r="A52" s="270"/>
      <c r="B52" s="53"/>
      <c r="C52" s="46"/>
      <c r="D52" s="41"/>
      <c r="E52" s="105"/>
      <c r="F52" s="265" t="s">
        <v>53</v>
      </c>
      <c r="G52" s="266"/>
      <c r="H52" s="267"/>
      <c r="I52" s="265" t="s">
        <v>52</v>
      </c>
      <c r="J52" s="266"/>
      <c r="K52" s="267"/>
      <c r="L52" s="265" t="s">
        <v>51</v>
      </c>
      <c r="M52" s="266"/>
      <c r="N52" s="267"/>
      <c r="O52" s="285" t="s">
        <v>50</v>
      </c>
      <c r="P52" s="285"/>
      <c r="Q52" s="286"/>
      <c r="R52" s="265" t="s">
        <v>49</v>
      </c>
      <c r="S52" s="266"/>
      <c r="T52" s="267"/>
      <c r="U52" s="53"/>
      <c r="AI52" s="46"/>
    </row>
    <row r="53" spans="1:36" ht="12.75" customHeight="1">
      <c r="A53" s="270"/>
      <c r="D53" s="43" t="s">
        <v>58</v>
      </c>
      <c r="E53" s="107"/>
      <c r="F53" s="108"/>
      <c r="G53" s="157" t="str">
        <f>IF(aa+cc=0,"",cc/(aa+cc))</f>
        <v/>
      </c>
      <c r="H53" s="110"/>
      <c r="I53" s="108"/>
      <c r="J53" s="157" t="str">
        <f>IF(bb+dd=0,"",dd/(bb+dd))</f>
        <v/>
      </c>
      <c r="K53" s="113"/>
      <c r="L53" s="108"/>
      <c r="M53" s="109" t="str">
        <f>IF(cc+dd=0,"",IF(cc&gt;0,IF(dd&gt;0,(cc/(aa+cc))/(dd/(bb+dd)),"∞"),"∞"))</f>
        <v/>
      </c>
      <c r="N53" s="113"/>
      <c r="O53" s="156"/>
      <c r="P53" s="204" t="str">
        <f>IF(cc+dd=0,"",cc/(cc+dd))</f>
        <v/>
      </c>
      <c r="Q53" s="110"/>
      <c r="R53" s="108"/>
      <c r="S53" s="204" t="str">
        <f>IF(cc+dd=0,"",dd/(cc+dd))</f>
        <v/>
      </c>
      <c r="T53" s="113"/>
      <c r="U53" s="53"/>
    </row>
    <row r="54" spans="1:36" ht="12" customHeight="1">
      <c r="A54" s="270"/>
      <c r="B54" s="58"/>
      <c r="C54" s="59"/>
      <c r="D54" s="42" t="str">
        <f>ci &amp; "% CIs"</f>
        <v>95% CIs</v>
      </c>
      <c r="E54" s="115"/>
      <c r="F54" s="118" t="str">
        <f>IF(aa+cc=0,"",(2*cc+zscore^2-zscore*SQRT(zscore^2+4*cc*(1-cc/(aa+cc))))/(2*(aa+cc+zscore^2)))</f>
        <v/>
      </c>
      <c r="G54" s="122" t="s">
        <v>18</v>
      </c>
      <c r="H54" s="117" t="str">
        <f>IF(aa+cc=0,"",(2*cc+zscore^2+zscore*SQRT(zscore^2+4*cc*(1-cc/(aa+cc))))/(2*(aa+cc+zscore^2)))</f>
        <v/>
      </c>
      <c r="I54" s="118" t="str">
        <f>IF(bb+dd=0,"",(2*dd+zscore^2-zscore*SQRT(zscore^2+4*dd*(1-dd/(bb+dd))))/(2*(bb+dd+zscore^2)))</f>
        <v/>
      </c>
      <c r="J54" s="122" t="s">
        <v>18</v>
      </c>
      <c r="K54" s="158" t="str">
        <f>IF(bb+dd=0,"",(2*dd+zscore^2+zscore*SQRT(zscore^2+4*dd*(1-dd/(bb+dd))))/(2*(bb+dd+zscore^2)))</f>
        <v/>
      </c>
      <c r="L54" s="163" t="str">
        <f>IF(nlrat="∞","",IF(OR(cc=0,bb=0,aa+cc=0,bb+dd=0),"",EXP(LN(nlrat) -zscore*SQRT(1/cc+1/dd-1/(aa+cc)-1/(bb+dd)))))</f>
        <v/>
      </c>
      <c r="M54" s="116" t="s">
        <v>18</v>
      </c>
      <c r="N54" s="164" t="str">
        <f>IF(nlrat="∞","",IF(OR(cc=0,bb=0,aa+cc=0,bb+dd=0),"",EXP(LN(nlrat) + zscore*SQRT(1/cc+1/dd-1/(aa+cc)-1/(bb+dd)))))</f>
        <v/>
      </c>
      <c r="O54" s="120" t="str">
        <f>IF(cc+dd=0,"",(2*cc+zscore^2-zscore*SQRT(zscore^2+4*cc*(1-cc/(cc+dd))))/(2*(cc+dd+zscore^2)))</f>
        <v/>
      </c>
      <c r="P54" s="166" t="str">
        <f>IF(O54&lt;=P53,IF(P53&lt;=Q54,"to","to ∞ to"),"to ∞ to")</f>
        <v>to</v>
      </c>
      <c r="Q54" s="130" t="str">
        <f>IF(cc+dd=0,"",(2*cc+zscore^2+zscore*SQRT(zscore^2+4*cc*(1-cc/(cc+dd))))/(2*(cc+dd+zscore^2)))</f>
        <v/>
      </c>
      <c r="R54" s="120" t="str">
        <f>IF(cc+dd=0,"",(2*dd+zscore^2-zscore*SQRT(zscore^2+4*dd*(1-dd/(cc+dd))))/(2*(cc+dd+zscore^2)))</f>
        <v/>
      </c>
      <c r="S54" s="121" t="str">
        <f>IF(R54&lt;=S53,IF(S53&lt;=T54,"to","to ∞ to"),"to ∞ to")</f>
        <v>to</v>
      </c>
      <c r="T54" s="119" t="str">
        <f>IF(cc+dd=0,"",(2*dd+zscore^2+zscore*SQRT(zscore^2+4*dd*(1-dd/(cc+dd))))/(2*(cc+dd+zscore^2)))</f>
        <v/>
      </c>
      <c r="U54" s="53"/>
      <c r="X54" s="46"/>
      <c r="Y54" s="46"/>
      <c r="Z54" s="46"/>
      <c r="AA54" s="46"/>
      <c r="AB54" s="46"/>
      <c r="AC54" s="46"/>
      <c r="AD54" s="46"/>
      <c r="AE54" s="46"/>
      <c r="AF54" s="46"/>
      <c r="AG54" s="46"/>
    </row>
    <row r="55" spans="1:36" ht="12.75" customHeight="1">
      <c r="A55" s="270"/>
      <c r="B55" s="41" t="s">
        <v>59</v>
      </c>
      <c r="E55" s="105"/>
      <c r="F55" s="265" t="s">
        <v>54</v>
      </c>
      <c r="G55" s="266"/>
      <c r="H55" s="267"/>
      <c r="I55" s="265" t="s">
        <v>55</v>
      </c>
      <c r="J55" s="266"/>
      <c r="K55" s="267"/>
      <c r="L55" s="160"/>
      <c r="M55" s="205"/>
      <c r="N55" s="162"/>
      <c r="O55" s="288" t="s">
        <v>56</v>
      </c>
      <c r="P55" s="288"/>
      <c r="Q55" s="288"/>
      <c r="R55" s="160"/>
      <c r="S55" s="205"/>
      <c r="T55" s="165"/>
      <c r="U55" s="46"/>
      <c r="AH55" s="46"/>
    </row>
    <row r="56" spans="1:36" ht="12.75" customHeight="1">
      <c r="A56" s="270"/>
      <c r="D56" s="75"/>
      <c r="E56" s="107"/>
      <c r="F56" s="108"/>
      <c r="G56" s="204" t="str">
        <f>IF(aa+bb+cc+dd=0,"",(aa+cc)/(aa+bb+cc+dd))</f>
        <v/>
      </c>
      <c r="H56" s="110"/>
      <c r="I56" s="108"/>
      <c r="J56" s="204" t="str">
        <f>IF(aa+bb+cc+dd=0,"",(bb+dd)/(aa+bb+cc+dd))</f>
        <v/>
      </c>
      <c r="K56" s="113"/>
      <c r="L56" s="167"/>
      <c r="M56" s="123"/>
      <c r="N56" s="124"/>
      <c r="O56" s="125"/>
      <c r="P56" s="204" t="str">
        <f>IF(aa+bb+cc+dd=0,"",(aa+dd)/(aa+bb+cc+dd))</f>
        <v/>
      </c>
      <c r="Q56" s="126"/>
      <c r="R56" s="125"/>
      <c r="S56" s="127"/>
      <c r="T56" s="128"/>
      <c r="U56" s="46"/>
    </row>
    <row r="57" spans="1:36" ht="12" customHeight="1">
      <c r="A57" s="271"/>
      <c r="B57" s="58"/>
      <c r="C57" s="59"/>
      <c r="D57" s="114" t="str">
        <f>ci &amp; "% CIs"</f>
        <v>95% CIs</v>
      </c>
      <c r="E57" s="115"/>
      <c r="F57" s="120" t="str">
        <f>IF(aa+bb+cc+dd=0,"",(2*(aa+cc)+zscore^2-zscore*SQRT(zscore^2+4*(aa+cc)*(1-(aa+cc)/(aa+bb+cc+dd))))/(2*(aa+bb+cc+dd+zscore^2)))</f>
        <v/>
      </c>
      <c r="G57" s="116" t="s">
        <v>18</v>
      </c>
      <c r="H57" s="130" t="str">
        <f>IF(aa+bb+cc+dd=0,"",(2*(aa+cc)+zscore^2+zscore*SQRT(zscore^2+4*(aa+cc)*(1-(aa+cc)/(aa+bb+cc+dd))))/(2*(aa+bb+cc+dd+zscore^2)))</f>
        <v/>
      </c>
      <c r="I57" s="120" t="str">
        <f>IF(aa+bb+cc+dd=0,"",(2*(bb+dd)+zscore^2-zscore*SQRT(zscore^2+4*(bb+dd)*(1-(bb+dd)/(aa+bb+cc+dd))))/(2*(aa+bb+cc+dd+zscore^2)))</f>
        <v/>
      </c>
      <c r="J57" s="116" t="s">
        <v>18</v>
      </c>
      <c r="K57" s="159" t="str">
        <f>IF(aa+bb+cc+dd=0,"",(2*(bb+dd)+zscore^2+zscore*SQRT(zscore^2+4*(bb+dd)*(1-(bb+dd)/(aa+bb+cc+dd))))/(2*(aa+bb+cc+dd+zscore^2)))</f>
        <v/>
      </c>
      <c r="L57" s="168"/>
      <c r="M57" s="169"/>
      <c r="N57" s="169"/>
      <c r="O57" s="170"/>
      <c r="P57" s="171"/>
      <c r="Q57" s="172"/>
      <c r="R57" s="173"/>
      <c r="S57" s="131"/>
      <c r="T57" s="132"/>
      <c r="U57" s="46"/>
      <c r="AI57" s="94"/>
    </row>
    <row r="58" spans="1:36" ht="12.75" customHeight="1">
      <c r="A58" s="133"/>
      <c r="B58" s="133"/>
      <c r="C58" s="133"/>
      <c r="D58" s="133"/>
      <c r="E58" s="133"/>
      <c r="F58" s="133"/>
      <c r="G58" s="133"/>
      <c r="H58" s="133"/>
      <c r="I58" s="134"/>
      <c r="J58" s="135"/>
      <c r="K58" s="134"/>
      <c r="L58" s="134"/>
      <c r="M58" s="136"/>
      <c r="N58" s="136"/>
      <c r="O58" s="136"/>
      <c r="P58" s="137" t="s">
        <v>16</v>
      </c>
      <c r="Q58" s="281" t="s">
        <v>17</v>
      </c>
      <c r="R58" s="281"/>
      <c r="S58" s="281"/>
      <c r="T58" s="281"/>
    </row>
    <row r="59" spans="1:36">
      <c r="X59" s="94"/>
      <c r="Y59" s="94"/>
      <c r="Z59" s="94"/>
      <c r="AA59" s="94"/>
      <c r="AB59" s="94"/>
      <c r="AC59" s="94"/>
      <c r="AD59" s="94"/>
      <c r="AE59" s="94"/>
      <c r="AF59" s="94"/>
      <c r="AG59" s="94"/>
    </row>
    <row r="60" spans="1:36">
      <c r="AH60" s="94"/>
    </row>
    <row r="64" spans="1:36">
      <c r="AA64" s="101"/>
    </row>
  </sheetData>
  <sheetProtection sheet="1" objects="1" scenarios="1" selectLockedCells="1"/>
  <mergeCells count="52">
    <mergeCell ref="K12:N12"/>
    <mergeCell ref="B4:C4"/>
    <mergeCell ref="D4:E4"/>
    <mergeCell ref="F4:G4"/>
    <mergeCell ref="H4:I4"/>
    <mergeCell ref="J4:K4"/>
    <mergeCell ref="L4:T4"/>
    <mergeCell ref="P12:T16"/>
    <mergeCell ref="P17:T18"/>
    <mergeCell ref="A18:A36"/>
    <mergeCell ref="C20:C21"/>
    <mergeCell ref="D20:F21"/>
    <mergeCell ref="H30:I30"/>
    <mergeCell ref="D33:G34"/>
    <mergeCell ref="H34:I34"/>
    <mergeCell ref="A5:A17"/>
    <mergeCell ref="P5:T5"/>
    <mergeCell ref="C6:D7"/>
    <mergeCell ref="P6:T7"/>
    <mergeCell ref="P8:T8"/>
    <mergeCell ref="P9:T11"/>
    <mergeCell ref="H10:I10"/>
    <mergeCell ref="H11:I11"/>
    <mergeCell ref="H12:I12"/>
    <mergeCell ref="A37:A45"/>
    <mergeCell ref="C37:C38"/>
    <mergeCell ref="D37:F38"/>
    <mergeCell ref="D46:F46"/>
    <mergeCell ref="A47:A57"/>
    <mergeCell ref="F47:K47"/>
    <mergeCell ref="C49:D49"/>
    <mergeCell ref="F49:H49"/>
    <mergeCell ref="I49:K49"/>
    <mergeCell ref="F55:H55"/>
    <mergeCell ref="F52:H52"/>
    <mergeCell ref="I52:K52"/>
    <mergeCell ref="I55:K55"/>
    <mergeCell ref="O55:Q55"/>
    <mergeCell ref="L47:N47"/>
    <mergeCell ref="O47:T47"/>
    <mergeCell ref="F48:H48"/>
    <mergeCell ref="I48:K48"/>
    <mergeCell ref="L48:N48"/>
    <mergeCell ref="O48:Q48"/>
    <mergeCell ref="R48:T48"/>
    <mergeCell ref="Q58:T58"/>
    <mergeCell ref="L49:N49"/>
    <mergeCell ref="O49:Q49"/>
    <mergeCell ref="R49:T49"/>
    <mergeCell ref="L52:N52"/>
    <mergeCell ref="O52:Q52"/>
    <mergeCell ref="R52:T52"/>
  </mergeCells>
  <phoneticPr fontId="36"/>
  <conditionalFormatting sqref="P51">
    <cfRule type="expression" dxfId="13" priority="14" stopIfTrue="1">
      <formula>$O$51=$Q$51</formula>
    </cfRule>
  </conditionalFormatting>
  <conditionalFormatting sqref="S51">
    <cfRule type="expression" dxfId="12" priority="13" stopIfTrue="1">
      <formula>$R$51=$T$51</formula>
    </cfRule>
  </conditionalFormatting>
  <conditionalFormatting sqref="J57">
    <cfRule type="expression" dxfId="11" priority="12" stopIfTrue="1">
      <formula>$I$57=$K$57</formula>
    </cfRule>
  </conditionalFormatting>
  <conditionalFormatting sqref="M54">
    <cfRule type="expression" dxfId="10" priority="11" stopIfTrue="1">
      <formula>$L$54=$N$54</formula>
    </cfRule>
  </conditionalFormatting>
  <conditionalFormatting sqref="P54">
    <cfRule type="expression" dxfId="9" priority="10" stopIfTrue="1">
      <formula>$O$54=$Q$54</formula>
    </cfRule>
  </conditionalFormatting>
  <conditionalFormatting sqref="H34:I34">
    <cfRule type="expression" dxfId="8" priority="9" stopIfTrue="1">
      <formula>$H$28=""</formula>
    </cfRule>
  </conditionalFormatting>
  <conditionalFormatting sqref="S54">
    <cfRule type="expression" dxfId="7" priority="8" stopIfTrue="1">
      <formula>$R$54=$T$54</formula>
    </cfRule>
  </conditionalFormatting>
  <conditionalFormatting sqref="M51">
    <cfRule type="expression" dxfId="6" priority="7" stopIfTrue="1">
      <formula>$L$51=$N$51</formula>
    </cfRule>
  </conditionalFormatting>
  <conditionalFormatting sqref="G57">
    <cfRule type="expression" dxfId="5" priority="6" stopIfTrue="1">
      <formula>$F$57=$H$57</formula>
    </cfRule>
  </conditionalFormatting>
  <conditionalFormatting sqref="J54">
    <cfRule type="expression" dxfId="4" priority="5" stopIfTrue="1">
      <formula>$I$54=$K$54</formula>
    </cfRule>
  </conditionalFormatting>
  <conditionalFormatting sqref="G54">
    <cfRule type="expression" dxfId="3" priority="4" stopIfTrue="1">
      <formula>$F$54=$H$54</formula>
    </cfRule>
  </conditionalFormatting>
  <conditionalFormatting sqref="J51">
    <cfRule type="expression" dxfId="2" priority="3" stopIfTrue="1">
      <formula>$I$51=$K$51</formula>
    </cfRule>
  </conditionalFormatting>
  <conditionalFormatting sqref="G51">
    <cfRule type="expression" dxfId="1" priority="2" stopIfTrue="1">
      <formula>$F$51=$H$51</formula>
    </cfRule>
  </conditionalFormatting>
  <conditionalFormatting sqref="AB5:AB7 AE5:AE7 AH5:AH7">
    <cfRule type="expression" dxfId="0" priority="1">
      <formula>($AB$1="Use GATE values")</formula>
    </cfRule>
  </conditionalFormatting>
  <dataValidations count="15">
    <dataValidation allowBlank="1" showInputMessage="1" showErrorMessage="1" promptTitle="Participant subgroup" prompt="Enter here brief description of the Participant group, if participants have been stratified into different groups prior to allocation to E and C (e.g. low and high risk of Target disorder)" sqref="K12:N12"/>
    <dataValidation allowBlank="1" showInputMessage="1" showErrorMessage="1" promptTitle="Publication details" prompt="Enter abbreviated publication details of study: main author, journal &amp; year of publication. _x000a_Enter full citation on Page 1 under &quot;Evidence Selected&quot;" sqref="L4:T4"/>
    <dataValidation allowBlank="1" showInputMessage="1" showErrorMessage="1" promptTitle="Assess when?" prompt="When was this research report assessed?_x000a__x000a_Use recognised date format e.g. 3/12/04  for 3Dec04." sqref="H4:I4"/>
    <dataValidation allowBlank="1" showInputMessage="1" showErrorMessage="1" promptTitle="Assess by?" prompt="Who assessed this research report?  Enter initials or own self-identifier. Place for stating full name &amp; contact detalis at top of page 1" sqref="D4:E4"/>
    <dataValidation type="whole" allowBlank="1" showInputMessage="1" showErrorMessage="1" errorTitle="Invalid entry" error="Value must be a whole number and not greater than the total RS -ve." promptTitle="Test +ve and RS -ve" prompt="_x000a_Enter the number with positive diagnostic test and RS -ve (false positive). _x000a__x000a_Enter a whole number.  An error will occur if the number is greater than the total RS -ve._x000a__x000a_If cell is left empty it is assumed to be 0 (zero)." sqref="I40">
      <formula1>0</formula1>
      <formula2>cgf</formula2>
    </dataValidation>
    <dataValidation type="whole" allowBlank="1" showInputMessage="1" showErrorMessage="1" errorTitle="Invalid entry" error="Value must be a whole number and not greater than the total RS +ve." promptTitle="Test +ve and RS +ve" prompt="_x000a_Enter the number with positive diagnostic test and RS +ve (true positives). _x000a__x000a_Enter a whole number.  An error will occur if the number is greater than the total RS +ve._x000a__x000a_If cell is left empty it is assumed to be 0 (zero)." sqref="H40">
      <formula1>0</formula1>
      <formula2>egf</formula2>
    </dataValidation>
    <dataValidation type="whole" allowBlank="1" showInputMessage="1" showErrorMessage="1" errorTitle="Invalid entry" error="Value must be a whole number and not greater than the total RS -ve." promptTitle="Test -ve and RS -ve" prompt="Enter the number with negative diagnostic test and RS -ve (true negatives). _x000a__x000a_Enter a whole number.  An error will occur if the number is greater than the total RS -ve._x000a__x000a_If cell is left empty it is assumed to be 0 (zero)." sqref="I43">
      <formula1>0</formula1>
      <formula2>cgf</formula2>
    </dataValidation>
    <dataValidation type="whole" allowBlank="1" showInputMessage="1" showErrorMessage="1" errorTitle="Invalid entry" error="Value must be a whole number and not greater than the total RS +ve." promptTitle="RS +ve &amp; DT done" prompt="_x000a_Enter the number who had a negative diagnostic test but were RS  +ve (false negative). _x000a__x000a_These numbers are used in calculation of results._x000a__x000a_If cell is left empty it is assumed to be 0 (zero)." sqref="H43">
      <formula1>0</formula1>
      <formula2>egf</formula2>
    </dataValidation>
    <dataValidation allowBlank="1" showInputMessage="1" showErrorMessage="1" promptTitle="Diagnostic Test (DT)" prompt="Enter a brief description of the diagnostic test being analysed here." sqref="D37:F38"/>
    <dataValidation allowBlank="1" showInputMessage="1" showErrorMessage="1" promptTitle="Either RS or DT not done" prompt="Enter the number of participants who did not receive both the reference standard and the diagnostic test." sqref="H30:I30"/>
    <dataValidation type="whole" allowBlank="1" showInputMessage="1" showErrorMessage="1" errorTitle="Invalid entry" error="Value must be a whole number and can't be greater than the participant population" promptTitle=" RS -ve &amp; DT done" prompt="Enter the number who were reference standard negative and had the Diagnostic Test. These numbers are used in calculation of results." sqref="I28">
      <formula1>0</formula1>
      <formula2>pop</formula2>
    </dataValidation>
    <dataValidation type="whole" allowBlank="1" showInputMessage="1" showErrorMessage="1" errorTitle="Invalid entry" error="Value must be a whole number and can't be greater than the participant population" promptTitle="RS +ve &amp; DT done" prompt="Enter the number who were reference standard positive and had the Diagnostic Test. These numbers are used in calculation of results." sqref="H28">
      <formula1>0</formula1>
      <formula2>pop</formula2>
    </dataValidation>
    <dataValidation allowBlank="1" showInputMessage="1" showErrorMessage="1" promptTitle="Target disorder" prompt="Enter brief description of the Target disorder (disease or condition) being investigated (e.g. haemorrhagic or ischaemic stroke)" sqref="D20:F21"/>
    <dataValidation type="whole" operator="greaterThanOrEqual" allowBlank="1" showInputMessage="1" showErrorMessage="1" errorTitle="Invalid entry" error="Value must be a whole number greater than or equal to 10" promptTitle="Participant population" prompt="Enter total number of participants enrolled in the study." sqref="H12:I12">
      <formula1>10</formula1>
    </dataValidation>
    <dataValidation type="list" allowBlank="1" showInputMessage="1" showErrorMessage="1" sqref="G46">
      <formula1>"90,95,99"</formula1>
    </dataValidation>
  </dataValidations>
  <hyperlinks>
    <hyperlink ref="Q58" r:id="rId1"/>
  </hyperlinks>
  <pageMargins left="0.7" right="0.7" top="0.75" bottom="0.75" header="0.3" footer="0.3"/>
  <pageSetup scale="79" fitToWidth="2" orientation="portrait"/>
  <headerFooter>
    <oddFooter xml:space="preserve">&amp;L&amp;8&amp;F, &amp;A
&amp;D&amp;R&amp;8Downloadable from  www.epiq.co.nz
Copyright © 2004 Rod Jackson, University of Auckland </oddFooter>
  </headerFooter>
  <colBreaks count="1" manualBreakCount="1">
    <brk id="21" max="57" man="1"/>
  </colBreaks>
  <drawing r:id="rId2"/>
  <legacyDrawing r:id="rId3"/>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48</vt:i4>
      </vt:variant>
    </vt:vector>
  </HeadingPairs>
  <TitlesOfParts>
    <vt:vector size="52" baseType="lpstr">
      <vt:lpstr>Analysis 1</vt:lpstr>
      <vt:lpstr>Analysis 2</vt:lpstr>
      <vt:lpstr>Analysis 3</vt:lpstr>
      <vt:lpstr>Analysis 4</vt:lpstr>
      <vt:lpstr>'Analysis 1'!aa</vt:lpstr>
      <vt:lpstr>'Analysis 2'!aa</vt:lpstr>
      <vt:lpstr>'Analysis 3'!aa</vt:lpstr>
      <vt:lpstr>'Analysis 4'!aa</vt:lpstr>
      <vt:lpstr>'Analysis 1'!bb</vt:lpstr>
      <vt:lpstr>'Analysis 2'!bb</vt:lpstr>
      <vt:lpstr>'Analysis 3'!bb</vt:lpstr>
      <vt:lpstr>'Analysis 4'!bb</vt:lpstr>
      <vt:lpstr>'Analysis 1'!cc</vt:lpstr>
      <vt:lpstr>'Analysis 2'!cc</vt:lpstr>
      <vt:lpstr>'Analysis 3'!cc</vt:lpstr>
      <vt:lpstr>'Analysis 4'!cc</vt:lpstr>
      <vt:lpstr>'Analysis 1'!cgf</vt:lpstr>
      <vt:lpstr>'Analysis 2'!cgf</vt:lpstr>
      <vt:lpstr>'Analysis 3'!cgf</vt:lpstr>
      <vt:lpstr>'Analysis 4'!cgf</vt:lpstr>
      <vt:lpstr>'Analysis 1'!ci</vt:lpstr>
      <vt:lpstr>'Analysis 2'!ci</vt:lpstr>
      <vt:lpstr>'Analysis 3'!ci</vt:lpstr>
      <vt:lpstr>'Analysis 4'!ci</vt:lpstr>
      <vt:lpstr>'Analysis 1'!dd</vt:lpstr>
      <vt:lpstr>'Analysis 2'!dd</vt:lpstr>
      <vt:lpstr>'Analysis 3'!dd</vt:lpstr>
      <vt:lpstr>'Analysis 4'!dd</vt:lpstr>
      <vt:lpstr>'Analysis 1'!egf</vt:lpstr>
      <vt:lpstr>'Analysis 2'!egf</vt:lpstr>
      <vt:lpstr>'Analysis 3'!egf</vt:lpstr>
      <vt:lpstr>'Analysis 4'!egf</vt:lpstr>
      <vt:lpstr>'Analysis 1'!nlrat</vt:lpstr>
      <vt:lpstr>'Analysis 2'!nlrat</vt:lpstr>
      <vt:lpstr>'Analysis 3'!nlrat</vt:lpstr>
      <vt:lpstr>'Analysis 4'!nlrat</vt:lpstr>
      <vt:lpstr>'Analysis 1'!plrat</vt:lpstr>
      <vt:lpstr>'Analysis 2'!plrat</vt:lpstr>
      <vt:lpstr>'Analysis 3'!plrat</vt:lpstr>
      <vt:lpstr>'Analysis 4'!plrat</vt:lpstr>
      <vt:lpstr>'Analysis 1'!pop</vt:lpstr>
      <vt:lpstr>'Analysis 2'!pop</vt:lpstr>
      <vt:lpstr>'Analysis 3'!pop</vt:lpstr>
      <vt:lpstr>'Analysis 4'!pop</vt:lpstr>
      <vt:lpstr>'Analysis 1'!Print_Area</vt:lpstr>
      <vt:lpstr>'Analysis 2'!Print_Area</vt:lpstr>
      <vt:lpstr>'Analysis 3'!Print_Area</vt:lpstr>
      <vt:lpstr>'Analysis 4'!Print_Area</vt:lpstr>
      <vt:lpstr>'Analysis 1'!zscore</vt:lpstr>
      <vt:lpstr>'Analysis 2'!zscore</vt:lpstr>
      <vt:lpstr>'Analysis 3'!zscore</vt:lpstr>
      <vt:lpstr>'Analysis 4'!zscore</vt:lpstr>
    </vt:vector>
  </TitlesOfParts>
  <Company>The University of Auckland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Debra E Warren</dc:creator>
  <cp:lastModifiedBy>aihara</cp:lastModifiedBy>
  <cp:lastPrinted>2013-03-05T22:24:28Z</cp:lastPrinted>
  <dcterms:created xsi:type="dcterms:W3CDTF">2011-09-25T22:43:16Z</dcterms:created>
  <dcterms:modified xsi:type="dcterms:W3CDTF">2013-04-25T02:40:45Z</dcterms:modified>
</cp:coreProperties>
</file>